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tishcycling.sharepoint.com/sites/SC-Shared-Docs/Documents/DEVELOPMENT/Events/National Champs, Series &amp; Records/Championships &amp; Series/2026/Series Standings/"/>
    </mc:Choice>
  </mc:AlternateContent>
  <xr:revisionPtr revIDLastSave="1069" documentId="8_{2C5520CC-27E7-4B27-9778-95F2294D771F}" xr6:coauthVersionLast="47" xr6:coauthVersionMax="47" xr10:uidLastSave="{5D03EBC5-29B4-4552-9886-2726FF0162CE}"/>
  <bookViews>
    <workbookView xWindow="28680" yWindow="-120" windowWidth="29040" windowHeight="15720" tabRatio="740" activeTab="3" xr2:uid="{00000000-000D-0000-FFFF-FFFF00000000}"/>
  </bookViews>
  <sheets>
    <sheet name="Youth A Open" sheetId="1" r:id="rId1"/>
    <sheet name="Youth A Female" sheetId="2" r:id="rId2"/>
    <sheet name="Youth B Open" sheetId="3" r:id="rId3"/>
    <sheet name="Youth B Female" sheetId="4" r:id="rId4"/>
    <sheet name="LOOK UP" sheetId="11" state="hidden" r:id="rId5"/>
    <sheet name="YOUTH ROAD RACE- workings" sheetId="15" state="hidden" r:id="rId6"/>
    <sheet name="Ben Forsyth Race (2)" sheetId="17" state="hidden" r:id="rId7"/>
    <sheet name="IGNITE" sheetId="16" state="hidden" r:id="rId8"/>
  </sheets>
  <externalReferences>
    <externalReference r:id="rId9"/>
  </externalReferences>
  <definedNames>
    <definedName name="_xlnm._FilterDatabase" localSheetId="6" hidden="1">'Ben Forsyth Race (2)'!$E$42:$N$65</definedName>
    <definedName name="_xlnm._FilterDatabase" localSheetId="7" hidden="1">IGNITE!$E$47:$N$70</definedName>
    <definedName name="_xlnm._FilterDatabase" localSheetId="0" hidden="1">'Youth A Open'!$B$7:$J$7</definedName>
    <definedName name="_xlnm._FilterDatabase" localSheetId="3" hidden="1">'Youth B Female'!#REF!</definedName>
    <definedName name="_xlnm._FilterDatabase" localSheetId="2" hidden="1">'Youth B Open'!#REF!</definedName>
    <definedName name="_xlnm.Print_Area" localSheetId="1">'Youth A Female'!$A$1:$J$22</definedName>
    <definedName name="_xlnm.Print_Area" localSheetId="0">'Youth A Open'!$A$1:$K$35</definedName>
    <definedName name="_xlnm.Print_Area" localSheetId="3">'Youth B Female'!$A$1:$J$19</definedName>
    <definedName name="_xlnm.Print_Area" localSheetId="2">'Youth B Open'!$A$1:$J$39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4" l="1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L42" i="4" s="1"/>
  <c r="M42" i="4" s="1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L34" i="4" s="1"/>
  <c r="M34" i="4" s="1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K42" i="3"/>
  <c r="J42" i="3"/>
  <c r="I42" i="3"/>
  <c r="H42" i="3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L32" i="3" s="1"/>
  <c r="M32" i="3" s="1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L28" i="3" s="1"/>
  <c r="M28" i="3" s="1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L38" i="2" s="1"/>
  <c r="M38" i="2" s="1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L26" i="2" s="1"/>
  <c r="M26" i="2" s="1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L20" i="2" s="1"/>
  <c r="M20" i="2" s="1"/>
  <c r="K19" i="2"/>
  <c r="J19" i="2"/>
  <c r="I19" i="2"/>
  <c r="H19" i="2"/>
  <c r="K18" i="2"/>
  <c r="J18" i="2"/>
  <c r="I18" i="2"/>
  <c r="H18" i="2"/>
  <c r="K17" i="2"/>
  <c r="J17" i="2"/>
  <c r="I17" i="2"/>
  <c r="H17" i="2"/>
  <c r="L17" i="2" s="1"/>
  <c r="M17" i="2" s="1"/>
  <c r="K16" i="2"/>
  <c r="J16" i="2"/>
  <c r="I16" i="2"/>
  <c r="H16" i="2"/>
  <c r="K15" i="2"/>
  <c r="J15" i="2"/>
  <c r="I15" i="2"/>
  <c r="H15" i="2"/>
  <c r="K14" i="2"/>
  <c r="J14" i="2"/>
  <c r="I14" i="2"/>
  <c r="H14" i="2"/>
  <c r="L14" i="2" s="1"/>
  <c r="M14" i="2" s="1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H8" i="1"/>
  <c r="I8" i="1"/>
  <c r="J8" i="1"/>
  <c r="L8" i="1" s="1"/>
  <c r="M8" i="1" s="1"/>
  <c r="K8" i="1"/>
  <c r="H9" i="1"/>
  <c r="I9" i="1"/>
  <c r="J9" i="1"/>
  <c r="K9" i="1"/>
  <c r="H10" i="1"/>
  <c r="I10" i="1"/>
  <c r="J10" i="1"/>
  <c r="K10" i="1"/>
  <c r="H11" i="1"/>
  <c r="I11" i="1"/>
  <c r="J11" i="1"/>
  <c r="L11" i="1" s="1"/>
  <c r="M11" i="1" s="1"/>
  <c r="K11" i="1"/>
  <c r="H12" i="1"/>
  <c r="I12" i="1"/>
  <c r="J12" i="1"/>
  <c r="K12" i="1"/>
  <c r="H13" i="1"/>
  <c r="I13" i="1"/>
  <c r="J13" i="1"/>
  <c r="K13" i="1"/>
  <c r="H14" i="1"/>
  <c r="I14" i="1"/>
  <c r="J14" i="1"/>
  <c r="L14" i="1" s="1"/>
  <c r="M14" i="1" s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L28" i="1" s="1"/>
  <c r="M28" i="1" s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L35" i="1" s="1"/>
  <c r="M35" i="1" s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L47" i="1" s="1"/>
  <c r="M47" i="1" s="1"/>
  <c r="I47" i="1"/>
  <c r="J47" i="1"/>
  <c r="K47" i="1"/>
  <c r="H48" i="1"/>
  <c r="I48" i="1"/>
  <c r="J48" i="1"/>
  <c r="K48" i="1"/>
  <c r="H49" i="1"/>
  <c r="J49" i="1"/>
  <c r="K49" i="1"/>
  <c r="L25" i="1"/>
  <c r="M25" i="1" s="1"/>
  <c r="L9" i="1"/>
  <c r="M9" i="1" s="1"/>
  <c r="L39" i="3" l="1"/>
  <c r="M39" i="3" s="1"/>
  <c r="L43" i="1"/>
  <c r="M43" i="1" s="1"/>
  <c r="L23" i="1"/>
  <c r="M23" i="1" s="1"/>
  <c r="L31" i="3"/>
  <c r="M31" i="3" s="1"/>
  <c r="L14" i="4"/>
  <c r="M14" i="4" s="1"/>
  <c r="L17" i="4"/>
  <c r="M17" i="4" s="1"/>
  <c r="L20" i="4"/>
  <c r="M20" i="4" s="1"/>
  <c r="L41" i="4"/>
  <c r="M41" i="4" s="1"/>
  <c r="L16" i="1"/>
  <c r="M16" i="1" s="1"/>
  <c r="L33" i="1"/>
  <c r="M33" i="1" s="1"/>
  <c r="L21" i="1"/>
  <c r="M21" i="1" s="1"/>
  <c r="L12" i="2"/>
  <c r="M12" i="2" s="1"/>
  <c r="L33" i="2"/>
  <c r="M33" i="2" s="1"/>
  <c r="L14" i="3"/>
  <c r="M14" i="3" s="1"/>
  <c r="L20" i="3"/>
  <c r="M20" i="3" s="1"/>
  <c r="L21" i="4"/>
  <c r="M21" i="4" s="1"/>
  <c r="L41" i="3"/>
  <c r="M41" i="3" s="1"/>
  <c r="L13" i="1"/>
  <c r="M13" i="1" s="1"/>
  <c r="L49" i="1"/>
  <c r="M49" i="1" s="1"/>
  <c r="L37" i="1"/>
  <c r="M37" i="1" s="1"/>
  <c r="L45" i="1"/>
  <c r="M45" i="1" s="1"/>
  <c r="L42" i="1"/>
  <c r="M42" i="1" s="1"/>
  <c r="L30" i="1"/>
  <c r="M30" i="1" s="1"/>
  <c r="L18" i="1"/>
  <c r="M18" i="1" s="1"/>
  <c r="L32" i="1"/>
  <c r="M32" i="1" s="1"/>
  <c r="L20" i="1"/>
  <c r="M20" i="1" s="1"/>
  <c r="L44" i="1"/>
  <c r="M44" i="1" s="1"/>
  <c r="L39" i="1"/>
  <c r="M39" i="1" s="1"/>
  <c r="L31" i="1"/>
  <c r="M31" i="1" s="1"/>
  <c r="L27" i="1"/>
  <c r="M27" i="1" s="1"/>
  <c r="L19" i="1"/>
  <c r="M19" i="1" s="1"/>
  <c r="L15" i="1"/>
  <c r="M15" i="1" s="1"/>
  <c r="L34" i="1"/>
  <c r="M34" i="1" s="1"/>
  <c r="L29" i="1"/>
  <c r="M29" i="1" s="1"/>
  <c r="L22" i="1"/>
  <c r="M22" i="1" s="1"/>
  <c r="L17" i="1"/>
  <c r="M17" i="1" s="1"/>
  <c r="L12" i="1"/>
  <c r="M12" i="1" s="1"/>
  <c r="L10" i="1"/>
  <c r="M10" i="1" s="1"/>
  <c r="L41" i="1"/>
  <c r="M41" i="1" s="1"/>
  <c r="L26" i="1"/>
  <c r="M26" i="1" s="1"/>
  <c r="L24" i="1"/>
  <c r="M24" i="1" s="1"/>
  <c r="L40" i="1"/>
  <c r="M40" i="1" s="1"/>
  <c r="L38" i="1"/>
  <c r="M38" i="1" s="1"/>
  <c r="L46" i="1"/>
  <c r="M46" i="1" s="1"/>
  <c r="L48" i="1"/>
  <c r="M48" i="1" s="1"/>
  <c r="L36" i="1"/>
  <c r="M36" i="1" s="1"/>
  <c r="L10" i="2"/>
  <c r="M10" i="2" s="1"/>
  <c r="L13" i="2"/>
  <c r="M13" i="2" s="1"/>
  <c r="L19" i="2"/>
  <c r="M19" i="2" s="1"/>
  <c r="L31" i="2"/>
  <c r="M31" i="2" s="1"/>
  <c r="L9" i="2"/>
  <c r="M9" i="2" s="1"/>
  <c r="L24" i="2"/>
  <c r="M24" i="2" s="1"/>
  <c r="L42" i="2"/>
  <c r="M42" i="2" s="1"/>
  <c r="L21" i="2"/>
  <c r="M21" i="2" s="1"/>
  <c r="L22" i="2"/>
  <c r="M22" i="2" s="1"/>
  <c r="L16" i="2"/>
  <c r="M16" i="2" s="1"/>
  <c r="L8" i="2"/>
  <c r="M8" i="2" s="1"/>
  <c r="L15" i="2"/>
  <c r="M15" i="2" s="1"/>
  <c r="L29" i="2"/>
  <c r="M29" i="2" s="1"/>
  <c r="L36" i="2"/>
  <c r="M36" i="2" s="1"/>
  <c r="L40" i="2"/>
  <c r="M40" i="2" s="1"/>
  <c r="L25" i="2"/>
  <c r="M25" i="2" s="1"/>
  <c r="L27" i="2"/>
  <c r="M27" i="2" s="1"/>
  <c r="L34" i="2"/>
  <c r="M34" i="2" s="1"/>
  <c r="L32" i="2"/>
  <c r="M32" i="2" s="1"/>
  <c r="L41" i="2"/>
  <c r="M41" i="2" s="1"/>
  <c r="L28" i="2"/>
  <c r="M28" i="2" s="1"/>
  <c r="L18" i="2"/>
  <c r="M18" i="2" s="1"/>
  <c r="L35" i="2"/>
  <c r="M35" i="2" s="1"/>
  <c r="L11" i="2"/>
  <c r="M11" i="2" s="1"/>
  <c r="L37" i="2"/>
  <c r="M37" i="2" s="1"/>
  <c r="L39" i="2"/>
  <c r="M39" i="2" s="1"/>
  <c r="L23" i="2"/>
  <c r="M23" i="2" s="1"/>
  <c r="L30" i="2"/>
  <c r="M30" i="2" s="1"/>
  <c r="L8" i="3"/>
  <c r="M8" i="3" s="1"/>
  <c r="L35" i="3"/>
  <c r="M35" i="3" s="1"/>
  <c r="L38" i="3"/>
  <c r="M38" i="3" s="1"/>
  <c r="L9" i="3"/>
  <c r="M9" i="3" s="1"/>
  <c r="L12" i="3"/>
  <c r="M12" i="3" s="1"/>
  <c r="L21" i="3"/>
  <c r="M21" i="3" s="1"/>
  <c r="L40" i="3"/>
  <c r="M40" i="3" s="1"/>
  <c r="L19" i="3"/>
  <c r="M19" i="3" s="1"/>
  <c r="L26" i="3"/>
  <c r="M26" i="3" s="1"/>
  <c r="L33" i="3"/>
  <c r="M33" i="3" s="1"/>
  <c r="L24" i="3"/>
  <c r="M24" i="3" s="1"/>
  <c r="L17" i="3"/>
  <c r="M17" i="3" s="1"/>
  <c r="L36" i="3"/>
  <c r="M36" i="3" s="1"/>
  <c r="L29" i="3"/>
  <c r="M29" i="3" s="1"/>
  <c r="L10" i="3"/>
  <c r="M10" i="3" s="1"/>
  <c r="L13" i="3"/>
  <c r="M13" i="3" s="1"/>
  <c r="L18" i="3"/>
  <c r="M18" i="3" s="1"/>
  <c r="L22" i="3"/>
  <c r="M22" i="3" s="1"/>
  <c r="L25" i="3"/>
  <c r="M25" i="3" s="1"/>
  <c r="L11" i="3"/>
  <c r="M11" i="3" s="1"/>
  <c r="L15" i="3"/>
  <c r="M15" i="3" s="1"/>
  <c r="L30" i="3"/>
  <c r="M30" i="3" s="1"/>
  <c r="L34" i="3"/>
  <c r="M34" i="3" s="1"/>
  <c r="L37" i="3"/>
  <c r="M37" i="3" s="1"/>
  <c r="L16" i="3"/>
  <c r="M16" i="3" s="1"/>
  <c r="L23" i="3"/>
  <c r="M23" i="3" s="1"/>
  <c r="L27" i="3"/>
  <c r="M27" i="3" s="1"/>
  <c r="L42" i="3"/>
  <c r="M42" i="3" s="1"/>
  <c r="L40" i="4"/>
  <c r="M40" i="4" s="1"/>
  <c r="L23" i="4"/>
  <c r="M23" i="4" s="1"/>
  <c r="L38" i="4"/>
  <c r="M38" i="4" s="1"/>
  <c r="L15" i="4"/>
  <c r="M15" i="4" s="1"/>
  <c r="L26" i="4"/>
  <c r="M26" i="4" s="1"/>
  <c r="L27" i="4"/>
  <c r="M27" i="4" s="1"/>
  <c r="L36" i="4"/>
  <c r="M36" i="4" s="1"/>
  <c r="L10" i="4"/>
  <c r="M10" i="4" s="1"/>
  <c r="L13" i="4"/>
  <c r="M13" i="4" s="1"/>
  <c r="L25" i="4"/>
  <c r="M25" i="4" s="1"/>
  <c r="L32" i="4"/>
  <c r="M32" i="4" s="1"/>
  <c r="L39" i="4"/>
  <c r="M39" i="4" s="1"/>
  <c r="L37" i="4"/>
  <c r="M37" i="4" s="1"/>
  <c r="L18" i="4"/>
  <c r="M18" i="4" s="1"/>
  <c r="L11" i="4"/>
  <c r="M11" i="4" s="1"/>
  <c r="L30" i="4"/>
  <c r="M30" i="4" s="1"/>
  <c r="L35" i="4"/>
  <c r="M35" i="4" s="1"/>
  <c r="L12" i="4"/>
  <c r="M12" i="4" s="1"/>
  <c r="L16" i="4"/>
  <c r="M16" i="4" s="1"/>
  <c r="L19" i="4"/>
  <c r="M19" i="4" s="1"/>
  <c r="L9" i="4"/>
  <c r="M9" i="4" s="1"/>
  <c r="L24" i="4"/>
  <c r="M24" i="4" s="1"/>
  <c r="L28" i="4"/>
  <c r="M28" i="4" s="1"/>
  <c r="L31" i="4"/>
  <c r="M31" i="4" s="1"/>
  <c r="L22" i="4"/>
  <c r="M22" i="4" s="1"/>
  <c r="L29" i="4"/>
  <c r="M29" i="4" s="1"/>
  <c r="L33" i="4"/>
  <c r="M33" i="4" s="1"/>
  <c r="L8" i="4"/>
  <c r="M8" i="4" s="1"/>
  <c r="G22" i="16"/>
  <c r="G20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3" i="16"/>
  <c r="C40" i="17"/>
  <c r="C39" i="17"/>
  <c r="C38" i="17"/>
  <c r="C37" i="17"/>
  <c r="C36" i="17"/>
  <c r="C35" i="17"/>
  <c r="C34" i="17"/>
  <c r="C33" i="17"/>
  <c r="C32" i="17"/>
  <c r="C31" i="17"/>
  <c r="C30" i="17"/>
  <c r="G20" i="17"/>
  <c r="G19" i="17"/>
  <c r="I11" i="17"/>
  <c r="I10" i="17"/>
  <c r="I9" i="17"/>
  <c r="I8" i="17"/>
  <c r="I7" i="17"/>
  <c r="I6" i="17"/>
  <c r="I5" i="17"/>
  <c r="I4" i="17"/>
  <c r="I3" i="17"/>
  <c r="I2" i="17"/>
  <c r="G18" i="17" s="1"/>
  <c r="I1" i="17"/>
  <c r="G17" i="17" s="1"/>
  <c r="I11" i="16" l="1"/>
  <c r="G23" i="16"/>
  <c r="G21" i="16"/>
  <c r="F20" i="15" l="1"/>
  <c r="F19" i="15"/>
  <c r="F18" i="15"/>
  <c r="C11" i="15"/>
  <c r="C10" i="15"/>
  <c r="C9" i="15"/>
  <c r="C8" i="15"/>
  <c r="C7" i="15"/>
  <c r="C6" i="15"/>
  <c r="C5" i="15"/>
  <c r="C4" i="15"/>
  <c r="C3" i="15"/>
  <c r="C2" i="15"/>
  <c r="C1" i="15"/>
  <c r="B46" i="15" l="1"/>
  <c r="B45" i="15"/>
  <c r="B44" i="15"/>
  <c r="B43" i="15"/>
  <c r="B42" i="15"/>
  <c r="B41" i="15"/>
  <c r="B40" i="15"/>
  <c r="B39" i="15"/>
  <c r="B38" i="15"/>
  <c r="B37" i="15"/>
  <c r="B36" i="15"/>
  <c r="O40" i="15"/>
  <c r="O39" i="15"/>
  <c r="O38" i="15"/>
  <c r="O37" i="15"/>
  <c r="O36" i="15"/>
  <c r="O35" i="15"/>
  <c r="O33" i="15"/>
  <c r="O32" i="15"/>
  <c r="O31" i="15"/>
  <c r="O34" i="15"/>
  <c r="O30" i="15"/>
  <c r="E31" i="15" l="1"/>
  <c r="E32" i="15"/>
  <c r="E30" i="15"/>
</calcChain>
</file>

<file path=xl/sharedStrings.xml><?xml version="1.0" encoding="utf-8"?>
<sst xmlns="http://schemas.openxmlformats.org/spreadsheetml/2006/main" count="593" uniqueCount="165">
  <si>
    <t>Race 1</t>
  </si>
  <si>
    <t>Race 2</t>
  </si>
  <si>
    <t>Race 3</t>
  </si>
  <si>
    <t>Race 4</t>
  </si>
  <si>
    <t>Rank</t>
  </si>
  <si>
    <t>Name</t>
  </si>
  <si>
    <t>Club</t>
  </si>
  <si>
    <t>Pos</t>
  </si>
  <si>
    <t>Pos2</t>
  </si>
  <si>
    <t>Pos3</t>
  </si>
  <si>
    <t>Pos4</t>
  </si>
  <si>
    <t>Points</t>
  </si>
  <si>
    <t>Points6</t>
  </si>
  <si>
    <t>Points7</t>
  </si>
  <si>
    <t>Points8</t>
  </si>
  <si>
    <t>Points Total</t>
  </si>
  <si>
    <t>Best 3 from 4</t>
  </si>
  <si>
    <t>Edinburgh RC</t>
  </si>
  <si>
    <t>Johnstone Wheelers Cycling Club</t>
  </si>
  <si>
    <t>West Lothian Clarion CC</t>
  </si>
  <si>
    <t>East Kilbride Road Club</t>
  </si>
  <si>
    <t>Glasgow Riderz</t>
  </si>
  <si>
    <t>Royal Albert CC</t>
  </si>
  <si>
    <t>Deeside Thistle CC</t>
  </si>
  <si>
    <t>Stirling Bike Club</t>
  </si>
  <si>
    <t>Position</t>
  </si>
  <si>
    <t>DNF</t>
  </si>
  <si>
    <t>DNS</t>
  </si>
  <si>
    <t>North East</t>
  </si>
  <si>
    <t xml:space="preserve">Youth a boys </t>
  </si>
  <si>
    <t xml:space="preserve">Youth b boys </t>
  </si>
  <si>
    <t>East and Central</t>
  </si>
  <si>
    <t>30,3</t>
  </si>
  <si>
    <t>West</t>
  </si>
  <si>
    <t>19, 7, 4</t>
  </si>
  <si>
    <t>35,30,23</t>
  </si>
  <si>
    <t>23,11</t>
  </si>
  <si>
    <t>Lanark Race team</t>
  </si>
  <si>
    <t>south west</t>
  </si>
  <si>
    <t>25,17,5</t>
  </si>
  <si>
    <t>Grampian Tigers</t>
  </si>
  <si>
    <t>13,9</t>
  </si>
  <si>
    <t>Peebles CC</t>
  </si>
  <si>
    <t>Carnegie Cyclones</t>
  </si>
  <si>
    <t>6,8</t>
  </si>
  <si>
    <t>Ythan CC</t>
  </si>
  <si>
    <t>10,</t>
  </si>
  <si>
    <t xml:space="preserve">Youth A girls </t>
  </si>
  <si>
    <t xml:space="preserve">Youth b girls </t>
  </si>
  <si>
    <t>35, 25 ,21</t>
  </si>
  <si>
    <t>35, 23, 19</t>
  </si>
  <si>
    <t>25,21</t>
  </si>
  <si>
    <t>NE</t>
  </si>
  <si>
    <t>EC</t>
  </si>
  <si>
    <t>W</t>
  </si>
  <si>
    <t>SW</t>
  </si>
  <si>
    <t>East</t>
  </si>
  <si>
    <t>South West</t>
  </si>
  <si>
    <t>23,15,9,8</t>
  </si>
  <si>
    <t>35,25,0,0</t>
  </si>
  <si>
    <t>30,11,7</t>
  </si>
  <si>
    <t>23,19</t>
  </si>
  <si>
    <t>21,17</t>
  </si>
  <si>
    <t>13,10</t>
  </si>
  <si>
    <t>35,0,0</t>
  </si>
  <si>
    <t>30,25,0,0</t>
  </si>
  <si>
    <t>23,0</t>
  </si>
  <si>
    <t>35, 25</t>
  </si>
  <si>
    <t>35, 23</t>
  </si>
  <si>
    <t>30, 5</t>
  </si>
  <si>
    <t>15, 11</t>
  </si>
  <si>
    <t>25, 9</t>
  </si>
  <si>
    <t>17, 15, 10</t>
  </si>
  <si>
    <t>19, 7</t>
  </si>
  <si>
    <t>Elgin CC</t>
  </si>
  <si>
    <t>North</t>
  </si>
  <si>
    <t>35, 30</t>
  </si>
  <si>
    <t>30, 25, 23</t>
  </si>
  <si>
    <t>35, 21</t>
  </si>
  <si>
    <t>N</t>
  </si>
  <si>
    <t>Ben Forsyth</t>
  </si>
  <si>
    <t>Ignite</t>
  </si>
  <si>
    <t>Best 4 from 5</t>
  </si>
  <si>
    <t>Points 1</t>
  </si>
  <si>
    <t>Points 2</t>
  </si>
  <si>
    <t>Points 3</t>
  </si>
  <si>
    <t>Points 4</t>
  </si>
  <si>
    <t>Pos 1</t>
  </si>
  <si>
    <t>Zara Main</t>
  </si>
  <si>
    <t>Millie Boothman</t>
  </si>
  <si>
    <t>Izzy Barbour</t>
  </si>
  <si>
    <t>Lucy Sweeney</t>
  </si>
  <si>
    <t>Aarna Dhokia</t>
  </si>
  <si>
    <t>SteppingStanes Youth Cycling Club</t>
  </si>
  <si>
    <t>Andrew Levinson</t>
  </si>
  <si>
    <t>Josh Stewart</t>
  </si>
  <si>
    <t>Henry Sharp</t>
  </si>
  <si>
    <t>Gregor McNaught</t>
  </si>
  <si>
    <t>Thomas MacLeod</t>
  </si>
  <si>
    <t>Falkirk Junior Bike Club</t>
  </si>
  <si>
    <t>Mairi Dowens</t>
  </si>
  <si>
    <t>Sarah McCormac</t>
  </si>
  <si>
    <t>Norman Maryniak</t>
  </si>
  <si>
    <t>Reuben McLardie</t>
  </si>
  <si>
    <t>Erin Knox</t>
  </si>
  <si>
    <t>Kingdom Velo</t>
  </si>
  <si>
    <t>Jasmine Grieve</t>
  </si>
  <si>
    <t>Spokes Racing Team</t>
  </si>
  <si>
    <t>Alexander Mullen</t>
  </si>
  <si>
    <t>Henry Lockett</t>
  </si>
  <si>
    <t>Freddie Ball</t>
  </si>
  <si>
    <t>Cobey Stewart</t>
  </si>
  <si>
    <t>Alasdair Ogg</t>
  </si>
  <si>
    <t>James (JJ) Park</t>
  </si>
  <si>
    <t>Josh Sharp</t>
  </si>
  <si>
    <t>Lewis Bailie</t>
  </si>
  <si>
    <t>Tyneside Vagabonds CC</t>
  </si>
  <si>
    <t>Ellis McAusland</t>
  </si>
  <si>
    <t>Eilidh Scally</t>
  </si>
  <si>
    <t>Olivia Laing</t>
  </si>
  <si>
    <t>Southport CC</t>
  </si>
  <si>
    <t>Boo Williams</t>
  </si>
  <si>
    <t>Shibden Apex RT</t>
  </si>
  <si>
    <t>Harrogate Nova Race Team</t>
  </si>
  <si>
    <t>Leo Mullen</t>
  </si>
  <si>
    <t>Kebron Tesfay</t>
  </si>
  <si>
    <t>Blake Ainslie</t>
  </si>
  <si>
    <t>Tulliallan</t>
  </si>
  <si>
    <t>Scottish National Youth Circuit Series 2026</t>
  </si>
  <si>
    <t>Youth B Female</t>
  </si>
  <si>
    <t>Caladh MacDonald</t>
  </si>
  <si>
    <t>Emma Nicholson</t>
  </si>
  <si>
    <t>Iona MacDonald</t>
  </si>
  <si>
    <t>Isla Reekie</t>
  </si>
  <si>
    <t>Daisy Gildea</t>
  </si>
  <si>
    <t>Jonasz Szczepanski</t>
  </si>
  <si>
    <t>Matthew Moran</t>
  </si>
  <si>
    <t>Cody McPeake</t>
  </si>
  <si>
    <t>Dara Levinson</t>
  </si>
  <si>
    <t>Liam Philips</t>
  </si>
  <si>
    <t>Lukas Soffert</t>
  </si>
  <si>
    <t>Ethan Kidd</t>
  </si>
  <si>
    <t>Jack Tapia</t>
  </si>
  <si>
    <t>Danny Farrell</t>
  </si>
  <si>
    <t>Ewan Shaw</t>
  </si>
  <si>
    <t>Fergus Treger</t>
  </si>
  <si>
    <t>Discovery Junior Cycling Club</t>
  </si>
  <si>
    <t>Fletcher Oliphant</t>
  </si>
  <si>
    <t>Murray Rae</t>
  </si>
  <si>
    <t>Ruaridh Ainslie</t>
  </si>
  <si>
    <t>WLCC</t>
  </si>
  <si>
    <t>(blank)</t>
  </si>
  <si>
    <t>Lewis McAusland</t>
  </si>
  <si>
    <t>Lucas Sim</t>
  </si>
  <si>
    <t>Nicholas Cutler</t>
  </si>
  <si>
    <t>Freyja Shackley</t>
  </si>
  <si>
    <t>Ishbel Bennett</t>
  </si>
  <si>
    <t>Calum Lambie</t>
  </si>
  <si>
    <t>Alex Faraday</t>
  </si>
  <si>
    <t>Calum Campbell</t>
  </si>
  <si>
    <t>Joshua Fowler</t>
  </si>
  <si>
    <t>Ally Clifford</t>
  </si>
  <si>
    <t>Youth A Female</t>
  </si>
  <si>
    <t xml:space="preserve">Youth A Open </t>
  </si>
  <si>
    <t>Youth B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</si>
</sst>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9" applyNumberFormat="0" applyAlignment="0" applyProtection="0"/>
    <xf numFmtId="0" fontId="16" fillId="7" borderId="20" applyNumberFormat="0" applyAlignment="0" applyProtection="0"/>
    <xf numFmtId="0" fontId="17" fillId="7" borderId="19" applyNumberFormat="0" applyAlignment="0" applyProtection="0"/>
    <xf numFmtId="0" fontId="18" fillId="0" borderId="21" applyNumberFormat="0" applyFill="0" applyAlignment="0" applyProtection="0"/>
    <xf numFmtId="0" fontId="19" fillId="8" borderId="22" applyNumberFormat="0" applyAlignment="0" applyProtection="0"/>
    <xf numFmtId="0" fontId="20" fillId="0" borderId="0" applyNumberFormat="0" applyFill="0" applyBorder="0" applyAlignment="0" applyProtection="0"/>
    <xf numFmtId="0" fontId="7" fillId="9" borderId="23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2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7" fillId="0" borderId="0"/>
  </cellStyleXfs>
  <cellXfs count="12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2" borderId="3" xfId="0" applyFill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2" borderId="8" xfId="0" applyFill="1" applyBorder="1"/>
    <xf numFmtId="0" fontId="0" fillId="0" borderId="14" xfId="0" applyBorder="1"/>
    <xf numFmtId="0" fontId="0" fillId="2" borderId="9" xfId="0" applyFill="1" applyBorder="1"/>
    <xf numFmtId="0" fontId="0" fillId="2" borderId="15" xfId="0" applyFill="1" applyBorder="1"/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1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1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0" fillId="0" borderId="35" xfId="0" applyBorder="1"/>
    <xf numFmtId="0" fontId="0" fillId="0" borderId="25" xfId="0" applyBorder="1"/>
    <xf numFmtId="0" fontId="4" fillId="0" borderId="25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0" borderId="15" xfId="0" applyBorder="1"/>
    <xf numFmtId="0" fontId="0" fillId="0" borderId="2" xfId="0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35" borderId="2" xfId="0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36" borderId="2" xfId="0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37" borderId="2" xfId="0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0" borderId="0" xfId="0" applyAlignment="1">
      <alignment horizontal="left"/>
    </xf>
    <xf numFmtId="0" fontId="0" fillId="39" borderId="2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24" fillId="0" borderId="2" xfId="0" applyFont="1" applyBorder="1"/>
    <xf numFmtId="0" fontId="0" fillId="40" borderId="2" xfId="0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0" fontId="0" fillId="42" borderId="1" xfId="0" applyFill="1" applyBorder="1" applyAlignment="1">
      <alignment horizontal="center"/>
    </xf>
    <xf numFmtId="0" fontId="20" fillId="0" borderId="0" xfId="0" applyFont="1"/>
    <xf numFmtId="0" fontId="0" fillId="36" borderId="1" xfId="0" applyFill="1" applyBorder="1"/>
    <xf numFmtId="0" fontId="0" fillId="2" borderId="3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39" xfId="0" applyBorder="1" applyAlignment="1">
      <alignment vertical="center"/>
    </xf>
    <xf numFmtId="0" fontId="0" fillId="43" borderId="1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29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24" fillId="0" borderId="1" xfId="0" applyFont="1" applyBorder="1"/>
    <xf numFmtId="0" fontId="0" fillId="2" borderId="38" xfId="0" applyFill="1" applyBorder="1"/>
    <xf numFmtId="0" fontId="0" fillId="2" borderId="37" xfId="0" applyFill="1" applyBorder="1"/>
    <xf numFmtId="0" fontId="0" fillId="2" borderId="40" xfId="0" applyFill="1" applyBorder="1"/>
    <xf numFmtId="0" fontId="0" fillId="2" borderId="39" xfId="0" applyFill="1" applyBorder="1"/>
    <xf numFmtId="0" fontId="0" fillId="2" borderId="1" xfId="0" applyFill="1" applyBorder="1"/>
    <xf numFmtId="0" fontId="0" fillId="0" borderId="36" xfId="0" applyBorder="1"/>
    <xf numFmtId="0" fontId="0" fillId="2" borderId="27" xfId="0" applyFill="1" applyBorder="1"/>
    <xf numFmtId="0" fontId="1" fillId="0" borderId="2" xfId="0" applyFont="1" applyBorder="1" applyAlignment="1">
      <alignment horizontal="center"/>
    </xf>
    <xf numFmtId="0" fontId="0" fillId="38" borderId="3" xfId="0" applyFill="1" applyBorder="1" applyAlignment="1">
      <alignment horizontal="left" vertical="center" wrapText="1"/>
    </xf>
    <xf numFmtId="0" fontId="24" fillId="0" borderId="25" xfId="0" applyFont="1" applyBorder="1"/>
    <xf numFmtId="0" fontId="26" fillId="0" borderId="1" xfId="0" applyFont="1" applyBorder="1"/>
    <xf numFmtId="0" fontId="1" fillId="0" borderId="1" xfId="42" applyFont="1" applyBorder="1" applyAlignment="1">
      <alignment vertical="center" wrapText="1"/>
    </xf>
    <xf numFmtId="0" fontId="26" fillId="0" borderId="3" xfId="0" applyFont="1" applyBorder="1"/>
    <xf numFmtId="0" fontId="26" fillId="0" borderId="2" xfId="0" applyFont="1" applyBorder="1"/>
    <xf numFmtId="0" fontId="24" fillId="0" borderId="1" xfId="0" applyFont="1" applyBorder="1" applyAlignment="1">
      <alignment vertical="center"/>
    </xf>
    <xf numFmtId="0" fontId="0" fillId="0" borderId="37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7" xfId="0" applyBorder="1"/>
    <xf numFmtId="0" fontId="0" fillId="0" borderId="41" xfId="0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E3931964-3A4E-4E3A-B145-545FC84D557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</xdr:rowOff>
    </xdr:from>
    <xdr:to>
      <xdr:col>2</xdr:col>
      <xdr:colOff>2061070</xdr:colOff>
      <xdr:row>3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F81E8-306B-886E-8EBE-5270B1A69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3571874" y="1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973316</xdr:colOff>
      <xdr:row>3</xdr:row>
      <xdr:rowOff>170180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9C9E03-5047-4361-9C46-6116A6F9C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9974580" y="0"/>
          <a:ext cx="1883906" cy="764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1908671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D3601-3D35-45BD-A1B7-AEDE7D108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952625" y="0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630555</xdr:colOff>
      <xdr:row>0</xdr:row>
      <xdr:rowOff>0</xdr:rowOff>
    </xdr:from>
    <xdr:to>
      <xdr:col>12</xdr:col>
      <xdr:colOff>114796</xdr:colOff>
      <xdr:row>3</xdr:row>
      <xdr:rowOff>150495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2C2558-B4D4-44C6-8777-3F632B9E2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0565130" y="0"/>
          <a:ext cx="1913116" cy="741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1908671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912F2-64F3-4D9B-B3BF-EF08ED946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2238375" y="0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</xdr:colOff>
      <xdr:row>0</xdr:row>
      <xdr:rowOff>0</xdr:rowOff>
    </xdr:from>
    <xdr:to>
      <xdr:col>12</xdr:col>
      <xdr:colOff>146546</xdr:colOff>
      <xdr:row>3</xdr:row>
      <xdr:rowOff>148590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6FD632-F6FD-4AF3-A3F3-24AE5056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9946005" y="0"/>
          <a:ext cx="1897241" cy="739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1908671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E61FE5-2775-40B9-A7FD-82D5DC771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857375" y="0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0</xdr:row>
      <xdr:rowOff>0</xdr:rowOff>
    </xdr:from>
    <xdr:to>
      <xdr:col>12</xdr:col>
      <xdr:colOff>384671</xdr:colOff>
      <xdr:row>3</xdr:row>
      <xdr:rowOff>150495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A7AB7B-BC6E-4C77-A046-698E1AE2C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9667875" y="0"/>
          <a:ext cx="1893431" cy="741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ottishcycling.sharepoint.com/sites/SC-Shared-Docs/Documents/DEVELOPMENT/Events/National%20Champs,%20Series%20&amp;%20Records/Championships%20&amp;%20Series/2026/Series%20Standings/2026%20Youth%20Circuit%20Series%20Standings.xlsx" TargetMode="External"/><Relationship Id="rId1" Type="http://schemas.openxmlformats.org/officeDocument/2006/relationships/externalLinkPath" Target="2026%20Youth%20Circuit%20Series%20Stand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outh A Open"/>
      <sheetName val="Youth A Female"/>
      <sheetName val="Youth B Open"/>
      <sheetName val="Youth B Female"/>
      <sheetName val="Club-Team Series"/>
      <sheetName val="Inter-Regional"/>
      <sheetName val="LOOK UP"/>
      <sheetName val="YOUTH ROAD RACE- workings"/>
      <sheetName val="Ben Forsyth Race (2)"/>
      <sheetName val="IGNIT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Position</v>
          </cell>
          <cell r="B1" t="str">
            <v>Points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35</v>
          </cell>
        </row>
        <row r="4">
          <cell r="A4">
            <v>2</v>
          </cell>
          <cell r="B4">
            <v>30</v>
          </cell>
        </row>
        <row r="5">
          <cell r="A5">
            <v>3</v>
          </cell>
          <cell r="B5">
            <v>25</v>
          </cell>
        </row>
        <row r="6">
          <cell r="A6">
            <v>4</v>
          </cell>
          <cell r="B6">
            <v>23</v>
          </cell>
        </row>
        <row r="7">
          <cell r="A7">
            <v>5</v>
          </cell>
          <cell r="B7">
            <v>21</v>
          </cell>
        </row>
        <row r="8">
          <cell r="A8">
            <v>6</v>
          </cell>
          <cell r="B8">
            <v>19</v>
          </cell>
        </row>
        <row r="9">
          <cell r="A9">
            <v>7</v>
          </cell>
          <cell r="B9">
            <v>17</v>
          </cell>
        </row>
        <row r="10">
          <cell r="A10">
            <v>8</v>
          </cell>
          <cell r="B10">
            <v>15</v>
          </cell>
        </row>
        <row r="11">
          <cell r="A11">
            <v>9</v>
          </cell>
          <cell r="B11">
            <v>13</v>
          </cell>
        </row>
        <row r="12">
          <cell r="A12">
            <v>10</v>
          </cell>
          <cell r="B12">
            <v>11</v>
          </cell>
        </row>
        <row r="13">
          <cell r="A13">
            <v>11</v>
          </cell>
          <cell r="B13">
            <v>10</v>
          </cell>
        </row>
        <row r="14">
          <cell r="A14">
            <v>12</v>
          </cell>
          <cell r="B14">
            <v>9</v>
          </cell>
        </row>
        <row r="15">
          <cell r="A15">
            <v>13</v>
          </cell>
          <cell r="B15">
            <v>8</v>
          </cell>
        </row>
        <row r="16">
          <cell r="A16">
            <v>14</v>
          </cell>
          <cell r="B16">
            <v>7</v>
          </cell>
        </row>
        <row r="17">
          <cell r="A17">
            <v>15</v>
          </cell>
          <cell r="B17">
            <v>6</v>
          </cell>
        </row>
        <row r="18">
          <cell r="A18">
            <v>16</v>
          </cell>
          <cell r="B18">
            <v>5</v>
          </cell>
        </row>
        <row r="19">
          <cell r="A19">
            <v>17</v>
          </cell>
          <cell r="B19">
            <v>4</v>
          </cell>
        </row>
        <row r="20">
          <cell r="A20">
            <v>18</v>
          </cell>
          <cell r="B20">
            <v>3</v>
          </cell>
        </row>
        <row r="21">
          <cell r="A21">
            <v>19</v>
          </cell>
          <cell r="B21">
            <v>2</v>
          </cell>
        </row>
        <row r="22">
          <cell r="A22">
            <v>20</v>
          </cell>
          <cell r="B22">
            <v>1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 t="str">
            <v>DNF</v>
          </cell>
          <cell r="B43">
            <v>0</v>
          </cell>
        </row>
        <row r="44">
          <cell r="A44" t="str">
            <v>DNS</v>
          </cell>
          <cell r="B44">
            <v>0</v>
          </cell>
        </row>
      </sheetData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20B32E-968D-4AE6-9884-B37E8AEBC66C}" name="Table26" displayName="Table26" ref="B7:M48" totalsRowShown="0" headerRowDxfId="59" headerRowBorderDxfId="58" tableBorderDxfId="57" totalsRowBorderDxfId="56">
  <autoFilter ref="B7:M48" xr:uid="{D220B32E-968D-4AE6-9884-B37E8AEBC66C}"/>
  <sortState xmlns:xlrd2="http://schemas.microsoft.com/office/spreadsheetml/2017/richdata2" ref="B8:M48">
    <sortCondition descending="1" ref="L7:L48"/>
  </sortState>
  <tableColumns count="12">
    <tableColumn id="1" xr3:uid="{04525CA0-72DE-44EC-AC95-93C799F6F1EF}" name="Name" dataDxfId="55"/>
    <tableColumn id="2" xr3:uid="{3A4E1224-59A0-49FE-8CCC-D36D936A5B1A}" name="Club" dataDxfId="54"/>
    <tableColumn id="3" xr3:uid="{80939A18-EAAE-4BBB-8339-1D2171582696}" name="Pos" dataDxfId="53"/>
    <tableColumn id="4" xr3:uid="{C900226C-FEC3-4A13-9C3E-AB99B1375207}" name="Pos2" dataDxfId="52"/>
    <tableColumn id="5" xr3:uid="{87C35A6F-4B32-49BA-AEFA-8C45C9598D22}" name="Pos3" dataDxfId="51"/>
    <tableColumn id="6" xr3:uid="{B8B57F59-3CF2-4EA5-A581-53C993BC6492}" name="Pos4" dataDxfId="50"/>
    <tableColumn id="8" xr3:uid="{3B18ED8C-5284-45A1-B1D4-5A6E57B73E4A}" name="Points" dataDxfId="49">
      <calculatedColumnFormula>VLOOKUP(D8,'[1]LOOK UP'!$A$1:$B$44, 2, FALSE)</calculatedColumnFormula>
    </tableColumn>
    <tableColumn id="9" xr3:uid="{343DBBDD-AB2D-4397-AB59-F1E3E149766A}" name="Points6" dataDxfId="48">
      <calculatedColumnFormula>VLOOKUP(E8,'[1]LOOK UP'!$A$1:$B$44, 2, FALSE)</calculatedColumnFormula>
    </tableColumn>
    <tableColumn id="10" xr3:uid="{3CE20FBA-F0CA-42E9-848F-6A7C213DE492}" name="Points7" dataDxfId="47">
      <calculatedColumnFormula>VLOOKUP(F8,'[1]LOOK UP'!$A$1:$B$44, 2, FALSE)</calculatedColumnFormula>
    </tableColumn>
    <tableColumn id="11" xr3:uid="{22D2A7F0-B93B-4D87-93DE-33381719F0F3}" name="Points8" dataDxfId="46">
      <calculatedColumnFormula>VLOOKUP(G8,'[1]LOOK UP'!$A$1:$B$44, 2, FALSE)</calculatedColumnFormula>
    </tableColumn>
    <tableColumn id="13" xr3:uid="{7C7778B0-3212-427C-A8E3-712AC6275699}" name="Points Total" dataDxfId="45">
      <calculatedColumnFormula>SUM(H8:K8)</calculatedColumnFormula>
    </tableColumn>
    <tableColumn id="14" xr3:uid="{76B2C0EE-A979-41BF-9408-76FB4B643CBC}" name="Best 3 from 4" dataDxfId="44">
      <calculatedColumnFormula>L8-(SMALL(H8:K8, 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C85989-A2A1-4AE4-87E1-19340D23C4C8}" name="Table17" displayName="Table17" ref="B7:M47" totalsRowShown="0" headerRowDxfId="43" headerRowBorderDxfId="42" tableBorderDxfId="41" totalsRowBorderDxfId="40">
  <autoFilter ref="B7:M47" xr:uid="{35C85989-A2A1-4AE4-87E1-19340D23C4C8}"/>
  <sortState xmlns:xlrd2="http://schemas.microsoft.com/office/spreadsheetml/2017/richdata2" ref="B8:M47">
    <sortCondition descending="1" ref="L7:L47"/>
  </sortState>
  <tableColumns count="12">
    <tableColumn id="1" xr3:uid="{58135DFE-723A-4D27-B36E-8A6CDB00EC7A}" name="Name" dataDxfId="39"/>
    <tableColumn id="2" xr3:uid="{B776F4C3-4BF1-4706-BF1E-DFFA8912DC9C}" name="Club" dataDxfId="38"/>
    <tableColumn id="3" xr3:uid="{CDB7B2FC-8384-4572-B1A1-C8F9D2C78595}" name="Pos 1" dataDxfId="37"/>
    <tableColumn id="4" xr3:uid="{F89B1A03-9183-4DB4-8CA5-2DB0DBFACD46}" name="Pos2" dataDxfId="36"/>
    <tableColumn id="5" xr3:uid="{0491FDAC-D8F8-4DE0-BEAA-D55A18EBDF39}" name="Pos3" dataDxfId="35"/>
    <tableColumn id="6" xr3:uid="{EDE1AFBB-1275-4208-925C-387F8E362BAE}" name="Pos4" dataDxfId="34"/>
    <tableColumn id="9" xr3:uid="{D650BAB0-000A-44DC-80E5-A2D89E997E4B}" name="Points 1" dataDxfId="33">
      <calculatedColumnFormula>VLOOKUP(D8,'[1]LOOK UP'!$A$1:$B$44, 2, FALSE)</calculatedColumnFormula>
    </tableColumn>
    <tableColumn id="10" xr3:uid="{E10A4518-2CE5-4954-82B9-8D3E49C32584}" name="Points 2" dataDxfId="32">
      <calculatedColumnFormula>VLOOKUP(E8,'[1]LOOK UP'!$A$1:$B$44, 2, FALSE)</calculatedColumnFormula>
    </tableColumn>
    <tableColumn id="11" xr3:uid="{32156108-2B8B-451C-A978-9EBF87C67B80}" name="Points 3" dataDxfId="31">
      <calculatedColumnFormula>VLOOKUP(F8,'[1]LOOK UP'!$A$1:$B$44, 2, FALSE)</calculatedColumnFormula>
    </tableColumn>
    <tableColumn id="13" xr3:uid="{526B22D1-E53A-488F-B21C-6C5816B49D87}" name="Points 4" dataDxfId="30">
      <calculatedColumnFormula>VLOOKUP(G8,'[1]LOOK UP'!$A$1:$B$44, 2, FALSE)</calculatedColumnFormula>
    </tableColumn>
    <tableColumn id="7" xr3:uid="{430C1EAA-7F80-4F3A-906C-F3EE729B801D}" name="Points Total"/>
    <tableColumn id="12" xr3:uid="{D5CCD8AF-60E3-43D9-9B2B-3C08EE725915}" name="Best 4 from 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7B7F6B3-193A-4DD8-BAE3-8FD023A1C1B0}" name="Table48" displayName="Table48" ref="B7:M39" totalsRowShown="0" headerRowDxfId="29" headerRowBorderDxfId="28" tableBorderDxfId="27" totalsRowBorderDxfId="26">
  <autoFilter ref="B7:M39" xr:uid="{C7B7F6B3-193A-4DD8-BAE3-8FD023A1C1B0}"/>
  <sortState xmlns:xlrd2="http://schemas.microsoft.com/office/spreadsheetml/2017/richdata2" ref="B8:M39">
    <sortCondition descending="1" ref="L7:L39"/>
  </sortState>
  <tableColumns count="12">
    <tableColumn id="1" xr3:uid="{B7806A24-1858-4562-88D0-216AEE146C8F}" name="Name" dataDxfId="25"/>
    <tableColumn id="2" xr3:uid="{23B864D7-5A44-4524-B0F6-FFCBCA0674D8}" name="Club" dataDxfId="24"/>
    <tableColumn id="3" xr3:uid="{F5F2D5B5-92A8-4B87-825B-2601D7EA99C3}" name="Pos" dataDxfId="23"/>
    <tableColumn id="4" xr3:uid="{0B928E86-1FD8-4FC0-A8F8-408FF4EE4D35}" name="Pos2" dataDxfId="22"/>
    <tableColumn id="5" xr3:uid="{A77D7FCF-ECAC-4BBC-AF1C-02FE458A7848}" name="Pos3" dataDxfId="21"/>
    <tableColumn id="6" xr3:uid="{129D4379-1674-49DB-B75B-513D0B119268}" name="Pos4" dataDxfId="20"/>
    <tableColumn id="9" xr3:uid="{62E75AE9-150D-4A0A-AABC-E52E71DBA2E9}" name="Points 1" dataDxfId="19">
      <calculatedColumnFormula>VLOOKUP(D8,'[1]LOOK UP'!$A$1:$B$44, 2, FALSE)</calculatedColumnFormula>
    </tableColumn>
    <tableColumn id="10" xr3:uid="{EC27C2D9-9094-431E-97C6-E3908754FA6E}" name="Points 2" dataDxfId="18">
      <calculatedColumnFormula>VLOOKUP(E8,'[1]LOOK UP'!$A$1:$B$44, 2, FALSE)</calculatedColumnFormula>
    </tableColumn>
    <tableColumn id="11" xr3:uid="{9431A552-3EC0-438B-B35A-226740F3BFD1}" name="Points 3" dataDxfId="17">
      <calculatedColumnFormula>VLOOKUP(F8,'[1]LOOK UP'!$A$1:$B$44, 2, FALSE)</calculatedColumnFormula>
    </tableColumn>
    <tableColumn id="13" xr3:uid="{838411FF-6AFF-488E-A6EA-5A0CE91A5388}" name="Points 4" dataDxfId="16">
      <calculatedColumnFormula>VLOOKUP(G8,'[1]LOOK UP'!$A$1:$B$44, 2, FALSE)</calculatedColumnFormula>
    </tableColumn>
    <tableColumn id="7" xr3:uid="{E7052397-F0ED-4B3E-A2DE-D308FB16EB7C}" name="Points Total" dataDxfId="15">
      <calculatedColumnFormula>SUM(H8:K8)</calculatedColumnFormula>
    </tableColumn>
    <tableColumn id="12" xr3:uid="{5998E30A-DF95-433E-B9EA-2B470163FCCF}" name="Best 4 from 5" dataDxfId="14">
      <calculatedColumnFormula>L8-(SMALL(H8:K8, 1))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75ADF4-3235-43CF-AF24-F8939754197F}" name="Table39" displayName="Table39" ref="B7:M45" totalsRowShown="0" headerRowDxfId="13" headerRowBorderDxfId="12" tableBorderDxfId="11" totalsRowBorderDxfId="10">
  <autoFilter ref="B7:M45" xr:uid="{1375ADF4-3235-43CF-AF24-F8939754197F}"/>
  <sortState xmlns:xlrd2="http://schemas.microsoft.com/office/spreadsheetml/2017/richdata2" ref="B8:M45">
    <sortCondition descending="1" ref="L7:L45"/>
  </sortState>
  <tableColumns count="12">
    <tableColumn id="1" xr3:uid="{7DD6C3E2-5E35-4EA5-81BD-E8DAA1E8E520}" name="Name" dataDxfId="9"/>
    <tableColumn id="2" xr3:uid="{948C1A91-B8CC-4492-B452-EB37B2938B55}" name="Club" dataDxfId="8"/>
    <tableColumn id="3" xr3:uid="{93CE2FF4-B154-473A-B520-70F887934351}" name="Pos" dataDxfId="7"/>
    <tableColumn id="4" xr3:uid="{255A73EB-FF1E-4630-B2EA-6B1E2D6E50AB}" name="Pos2" dataDxfId="6"/>
    <tableColumn id="5" xr3:uid="{12386759-A810-4034-B01E-98DCB2692A25}" name="Pos3" dataDxfId="5"/>
    <tableColumn id="6" xr3:uid="{D964F8B7-7C69-4B39-9532-CEA092E9DA1C}" name="Pos4" dataDxfId="4"/>
    <tableColumn id="9" xr3:uid="{DFAF84B0-3CEC-40E1-B344-E8BA38A565F6}" name="Points 1" dataDxfId="3">
      <calculatedColumnFormula>VLOOKUP(D8,'[1]LOOK UP'!$A$1:$B$44, 2, FALSE)</calculatedColumnFormula>
    </tableColumn>
    <tableColumn id="10" xr3:uid="{1CCE535C-2373-4650-B5A6-844957C974F4}" name="Points 2" dataDxfId="2">
      <calculatedColumnFormula>VLOOKUP(E8,'[1]LOOK UP'!$A$1:$B$44, 2, FALSE)</calculatedColumnFormula>
    </tableColumn>
    <tableColumn id="11" xr3:uid="{0F995A6D-F641-4371-859B-21A8A13FC8AC}" name="Points 3" dataDxfId="1">
      <calculatedColumnFormula>VLOOKUP(F8,'[1]LOOK UP'!$A$1:$B$44, 2, FALSE)</calculatedColumnFormula>
    </tableColumn>
    <tableColumn id="13" xr3:uid="{3C8DB0D0-AB8A-45B7-A902-292138C52F45}" name="Points 4" dataDxfId="0">
      <calculatedColumnFormula>VLOOKUP(G8,'[1]LOOK UP'!$A$1:$B$44, 2, FALSE)</calculatedColumnFormula>
    </tableColumn>
    <tableColumn id="7" xr3:uid="{4421897B-842C-4AED-86B0-6B37BCFBDB29}" name="Points Total"/>
    <tableColumn id="12" xr3:uid="{BD927255-122B-41CD-8F1E-1A737FBCF120}" name="Best 3 from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4.x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zoomScaleNormal="100" workbookViewId="0">
      <selection activeCell="G8" sqref="G8"/>
    </sheetView>
  </sheetViews>
  <sheetFormatPr defaultColWidth="9.109375" defaultRowHeight="15.6" x14ac:dyDescent="0.3"/>
  <cols>
    <col min="1" max="1" width="7.109375" customWidth="1"/>
    <col min="2" max="2" width="22.6640625" bestFit="1" customWidth="1"/>
    <col min="3" max="3" width="32.88671875" customWidth="1"/>
    <col min="4" max="5" width="8.5546875" style="29" customWidth="1"/>
    <col min="6" max="6" width="9.88671875" style="29" customWidth="1"/>
    <col min="7" max="8" width="8.5546875" style="29" customWidth="1"/>
    <col min="9" max="11" width="9.109375" style="29" customWidth="1"/>
    <col min="12" max="12" width="13.33203125" bestFit="1" customWidth="1"/>
    <col min="13" max="13" width="15.77734375" style="4" bestFit="1" customWidth="1"/>
  </cols>
  <sheetData>
    <row r="1" spans="1:13" ht="15" customHeight="1" x14ac:dyDescent="0.3">
      <c r="B1" s="6"/>
      <c r="C1" s="101"/>
      <c r="D1" s="104" t="s">
        <v>128</v>
      </c>
      <c r="E1" s="104"/>
      <c r="F1" s="104"/>
      <c r="G1" s="104"/>
      <c r="H1" s="104"/>
      <c r="I1" s="104"/>
      <c r="J1" s="104"/>
      <c r="K1" s="104"/>
      <c r="L1" s="8"/>
    </row>
    <row r="2" spans="1:13" ht="15.75" customHeight="1" x14ac:dyDescent="0.3">
      <c r="B2" s="6"/>
      <c r="C2" s="101"/>
      <c r="D2" s="104"/>
      <c r="E2" s="104"/>
      <c r="F2" s="104"/>
      <c r="G2" s="104"/>
      <c r="H2" s="104"/>
      <c r="I2" s="104"/>
      <c r="J2" s="104"/>
      <c r="K2" s="104"/>
      <c r="L2" s="8"/>
    </row>
    <row r="3" spans="1:13" ht="15.75" customHeight="1" x14ac:dyDescent="0.3">
      <c r="B3" s="6"/>
      <c r="C3" s="101"/>
      <c r="D3" s="104"/>
      <c r="E3" s="104"/>
      <c r="F3" s="104"/>
      <c r="G3" s="104"/>
      <c r="H3" s="104"/>
      <c r="I3" s="104"/>
      <c r="J3" s="104"/>
      <c r="K3" s="104"/>
      <c r="L3" s="8"/>
    </row>
    <row r="4" spans="1:13" ht="15.75" customHeight="1" thickBot="1" x14ac:dyDescent="0.35">
      <c r="B4" s="6"/>
      <c r="C4" s="101"/>
      <c r="D4" s="104"/>
      <c r="E4" s="104"/>
      <c r="F4" s="104"/>
      <c r="G4" s="104"/>
      <c r="H4" s="105"/>
      <c r="I4" s="105"/>
      <c r="J4" s="105"/>
      <c r="K4" s="105"/>
      <c r="L4" s="8"/>
    </row>
    <row r="5" spans="1:13" s="3" customFormat="1" ht="18.75" customHeight="1" x14ac:dyDescent="0.3">
      <c r="A5" s="102" t="s">
        <v>163</v>
      </c>
      <c r="B5" s="102"/>
      <c r="C5" s="103"/>
      <c r="D5" s="20" t="s">
        <v>0</v>
      </c>
      <c r="E5" s="21" t="s">
        <v>1</v>
      </c>
      <c r="F5" s="21" t="s">
        <v>2</v>
      </c>
      <c r="G5" s="21" t="s">
        <v>3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02"/>
      <c r="B6" s="102"/>
      <c r="C6" s="103"/>
      <c r="D6" s="92" t="s">
        <v>80</v>
      </c>
      <c r="E6" s="24" t="s">
        <v>150</v>
      </c>
      <c r="F6" s="24" t="s">
        <v>127</v>
      </c>
      <c r="G6" s="72" t="s">
        <v>81</v>
      </c>
      <c r="H6" s="92" t="s">
        <v>80</v>
      </c>
      <c r="I6" s="24" t="s">
        <v>150</v>
      </c>
      <c r="J6" s="24" t="s">
        <v>127</v>
      </c>
      <c r="K6" s="72" t="s">
        <v>81</v>
      </c>
    </row>
    <row r="7" spans="1:13" s="3" customFormat="1" ht="14.4" customHeight="1" x14ac:dyDescent="0.3">
      <c r="A7" s="1" t="s">
        <v>4</v>
      </c>
      <c r="B7" s="35" t="s">
        <v>5</v>
      </c>
      <c r="C7" s="36" t="s">
        <v>6</v>
      </c>
      <c r="D7" s="43" t="s">
        <v>7</v>
      </c>
      <c r="E7" s="44" t="s">
        <v>8</v>
      </c>
      <c r="F7" s="44" t="s">
        <v>9</v>
      </c>
      <c r="G7" s="44" t="s">
        <v>10</v>
      </c>
      <c r="H7" s="43" t="s">
        <v>11</v>
      </c>
      <c r="I7" s="44" t="s">
        <v>12</v>
      </c>
      <c r="J7" s="44" t="s">
        <v>13</v>
      </c>
      <c r="K7" s="44" t="s">
        <v>14</v>
      </c>
      <c r="L7" s="38" t="s">
        <v>15</v>
      </c>
      <c r="M7" s="39" t="s">
        <v>16</v>
      </c>
    </row>
    <row r="8" spans="1:13" x14ac:dyDescent="0.3">
      <c r="A8" s="7">
        <v>1</v>
      </c>
      <c r="B8" s="91" t="s">
        <v>96</v>
      </c>
      <c r="C8" s="94" t="s">
        <v>19</v>
      </c>
      <c r="D8" s="26">
        <v>5</v>
      </c>
      <c r="E8" s="26">
        <v>1</v>
      </c>
      <c r="F8" s="26">
        <v>4</v>
      </c>
      <c r="G8" s="73"/>
      <c r="H8" s="27">
        <f>VLOOKUP(D8,'[1]LOOK UP'!$A$1:$B$44, 2, FALSE)</f>
        <v>21</v>
      </c>
      <c r="I8" s="28">
        <f>VLOOKUP(E8,'[1]LOOK UP'!$A$1:$B$44, 2, FALSE)</f>
        <v>35</v>
      </c>
      <c r="J8" s="28">
        <f>VLOOKUP(F8,'[1]LOOK UP'!$A$1:$B$44, 2, FALSE)</f>
        <v>23</v>
      </c>
      <c r="K8" s="28">
        <f>VLOOKUP(G8,'[1]LOOK UP'!$A$1:$B$44, 2, FALSE)</f>
        <v>0</v>
      </c>
      <c r="L8" s="15">
        <f t="shared" ref="L8:L49" si="0">SUM(H8:K8)</f>
        <v>79</v>
      </c>
      <c r="M8" s="34">
        <f t="shared" ref="M8:M49" si="1">L8-(SMALL(H8:K8, 1))</f>
        <v>79</v>
      </c>
    </row>
    <row r="9" spans="1:13" x14ac:dyDescent="0.3">
      <c r="A9" s="7">
        <v>2</v>
      </c>
      <c r="B9" s="2" t="s">
        <v>98</v>
      </c>
      <c r="C9" s="9" t="s">
        <v>99</v>
      </c>
      <c r="D9" s="26">
        <v>7</v>
      </c>
      <c r="E9" s="26">
        <v>2</v>
      </c>
      <c r="F9" s="26">
        <v>5</v>
      </c>
      <c r="G9" s="79"/>
      <c r="H9" s="10">
        <f>VLOOKUP(D9,'[1]LOOK UP'!$A$1:$B$44, 2, FALSE)</f>
        <v>17</v>
      </c>
      <c r="I9" s="28">
        <f>VLOOKUP(E9,'[1]LOOK UP'!$A$1:$B$44, 2, FALSE)</f>
        <v>30</v>
      </c>
      <c r="J9" s="10">
        <f>VLOOKUP(F9,'[1]LOOK UP'!$A$1:$B$44, 2, FALSE)</f>
        <v>21</v>
      </c>
      <c r="K9" s="10">
        <f>VLOOKUP(G9,'[1]LOOK UP'!$A$1:$B$44, 2, FALSE)</f>
        <v>0</v>
      </c>
      <c r="L9" s="15">
        <f t="shared" si="0"/>
        <v>68</v>
      </c>
      <c r="M9" s="34">
        <f t="shared" si="1"/>
        <v>68</v>
      </c>
    </row>
    <row r="10" spans="1:13" x14ac:dyDescent="0.3">
      <c r="A10" s="7">
        <v>3</v>
      </c>
      <c r="B10" s="91" t="s">
        <v>124</v>
      </c>
      <c r="C10" s="94" t="s">
        <v>22</v>
      </c>
      <c r="D10" s="26">
        <v>6</v>
      </c>
      <c r="E10" s="26">
        <v>3</v>
      </c>
      <c r="F10" s="95">
        <v>7</v>
      </c>
      <c r="G10" s="79"/>
      <c r="H10" s="28">
        <f>VLOOKUP(D10,'[1]LOOK UP'!$A$1:$B$44, 2, FALSE)</f>
        <v>19</v>
      </c>
      <c r="I10" s="28">
        <f>VLOOKUP(E10,'[1]LOOK UP'!$A$1:$B$44, 2, FALSE)</f>
        <v>25</v>
      </c>
      <c r="J10" s="28">
        <f>VLOOKUP(F10,'[1]LOOK UP'!$A$1:$B$44, 2, FALSE)</f>
        <v>17</v>
      </c>
      <c r="K10" s="28">
        <f>VLOOKUP(G10,'[1]LOOK UP'!$A$1:$B$44, 2, FALSE)</f>
        <v>0</v>
      </c>
      <c r="L10" s="15">
        <f t="shared" si="0"/>
        <v>61</v>
      </c>
      <c r="M10" s="34">
        <f t="shared" si="1"/>
        <v>61</v>
      </c>
    </row>
    <row r="11" spans="1:13" x14ac:dyDescent="0.3">
      <c r="A11" s="7">
        <v>4</v>
      </c>
      <c r="B11" s="91" t="s">
        <v>95</v>
      </c>
      <c r="C11" s="94" t="s">
        <v>123</v>
      </c>
      <c r="D11" s="26">
        <v>4</v>
      </c>
      <c r="E11" s="26"/>
      <c r="F11" s="26">
        <v>1</v>
      </c>
      <c r="G11" s="79"/>
      <c r="H11" s="27">
        <f>VLOOKUP(D11,'[1]LOOK UP'!$A$1:$B$44, 2, FALSE)</f>
        <v>23</v>
      </c>
      <c r="I11" s="28">
        <f>VLOOKUP(E11,'[1]LOOK UP'!$A$1:$B$44, 2, FALSE)</f>
        <v>0</v>
      </c>
      <c r="J11" s="28">
        <f>VLOOKUP(F11,'[1]LOOK UP'!$A$1:$B$44, 2, FALSE)</f>
        <v>35</v>
      </c>
      <c r="K11" s="28">
        <f>VLOOKUP(G11,'[1]LOOK UP'!$A$1:$B$44, 2, FALSE)</f>
        <v>0</v>
      </c>
      <c r="L11" s="15">
        <f t="shared" si="0"/>
        <v>58</v>
      </c>
      <c r="M11" s="34">
        <f t="shared" si="1"/>
        <v>58</v>
      </c>
    </row>
    <row r="12" spans="1:13" x14ac:dyDescent="0.3">
      <c r="A12" s="7">
        <v>5</v>
      </c>
      <c r="B12" s="91" t="s">
        <v>97</v>
      </c>
      <c r="C12" s="94" t="s">
        <v>99</v>
      </c>
      <c r="D12" s="26">
        <v>3</v>
      </c>
      <c r="E12" s="26"/>
      <c r="F12" s="26">
        <v>2</v>
      </c>
      <c r="G12" s="79"/>
      <c r="H12" s="16">
        <f>VLOOKUP(D12,'[1]LOOK UP'!$A$1:$B$44, 2, FALSE)</f>
        <v>25</v>
      </c>
      <c r="I12" s="28">
        <f>VLOOKUP(E12,'[1]LOOK UP'!$A$1:$B$44, 2, FALSE)</f>
        <v>0</v>
      </c>
      <c r="J12" s="10">
        <f>VLOOKUP(F12,'[1]LOOK UP'!$A$1:$B$44, 2, FALSE)</f>
        <v>30</v>
      </c>
      <c r="K12" s="10">
        <f>VLOOKUP(G12,'[1]LOOK UP'!$A$1:$B$44, 2, FALSE)</f>
        <v>0</v>
      </c>
      <c r="L12" s="15">
        <f t="shared" si="0"/>
        <v>55</v>
      </c>
      <c r="M12" s="34">
        <f t="shared" si="1"/>
        <v>55</v>
      </c>
    </row>
    <row r="13" spans="1:13" x14ac:dyDescent="0.3">
      <c r="A13" s="7">
        <v>6</v>
      </c>
      <c r="B13" s="2" t="s">
        <v>103</v>
      </c>
      <c r="C13" s="9" t="s">
        <v>18</v>
      </c>
      <c r="D13" s="26">
        <v>2</v>
      </c>
      <c r="E13" s="26"/>
      <c r="F13" s="26">
        <v>3</v>
      </c>
      <c r="G13" s="79"/>
      <c r="H13" s="27">
        <f>VLOOKUP(D13,'[1]LOOK UP'!$A$1:$B$44, 2, FALSE)</f>
        <v>30</v>
      </c>
      <c r="I13" s="28">
        <f>VLOOKUP(E13,'[1]LOOK UP'!$A$1:$B$44, 2, FALSE)</f>
        <v>0</v>
      </c>
      <c r="J13" s="28">
        <f>VLOOKUP(F13,'[1]LOOK UP'!$A$1:$B$44, 2, FALSE)</f>
        <v>25</v>
      </c>
      <c r="K13" s="28">
        <f>VLOOKUP(G13,'[1]LOOK UP'!$A$1:$B$44, 2, FALSE)</f>
        <v>0</v>
      </c>
      <c r="L13" s="15">
        <f t="shared" si="0"/>
        <v>55</v>
      </c>
      <c r="M13" s="34">
        <f t="shared" si="1"/>
        <v>55</v>
      </c>
    </row>
    <row r="14" spans="1:13" x14ac:dyDescent="0.3">
      <c r="A14" s="7">
        <v>7</v>
      </c>
      <c r="B14" s="91" t="s">
        <v>135</v>
      </c>
      <c r="C14" s="94" t="s">
        <v>151</v>
      </c>
      <c r="D14" s="26"/>
      <c r="E14" s="26">
        <v>4</v>
      </c>
      <c r="F14" s="26">
        <v>9</v>
      </c>
      <c r="G14" s="79"/>
      <c r="H14" s="27">
        <f>VLOOKUP(D14,'[1]LOOK UP'!$A$1:$B$44, 2, FALSE)</f>
        <v>0</v>
      </c>
      <c r="I14" s="28">
        <f>VLOOKUP(E14,'[1]LOOK UP'!$A$1:$B$44, 2, FALSE)</f>
        <v>23</v>
      </c>
      <c r="J14" s="28">
        <f>VLOOKUP(F14,'[1]LOOK UP'!$A$1:$B$44, 2, FALSE)</f>
        <v>13</v>
      </c>
      <c r="K14" s="28">
        <f>VLOOKUP(G14,'[1]LOOK UP'!$A$1:$B$44, 2, FALSE)</f>
        <v>0</v>
      </c>
      <c r="L14" s="15">
        <f t="shared" si="0"/>
        <v>36</v>
      </c>
      <c r="M14" s="34">
        <f t="shared" si="1"/>
        <v>36</v>
      </c>
    </row>
    <row r="15" spans="1:13" x14ac:dyDescent="0.3">
      <c r="A15" s="7">
        <v>8</v>
      </c>
      <c r="B15" s="91" t="s">
        <v>94</v>
      </c>
      <c r="C15" s="94" t="s">
        <v>122</v>
      </c>
      <c r="D15" s="26">
        <v>1</v>
      </c>
      <c r="E15" s="26"/>
      <c r="F15" s="26"/>
      <c r="G15" s="79"/>
      <c r="H15" s="27">
        <f>VLOOKUP(D15,'[1]LOOK UP'!$A$1:$B$44, 2, FALSE)</f>
        <v>35</v>
      </c>
      <c r="I15" s="28">
        <f>VLOOKUP(E15,'[1]LOOK UP'!$A$1:$B$44, 2, FALSE)</f>
        <v>0</v>
      </c>
      <c r="J15" s="28">
        <f>VLOOKUP(F15,'[1]LOOK UP'!$A$1:$B$44, 2, FALSE)</f>
        <v>0</v>
      </c>
      <c r="K15" s="28">
        <f>VLOOKUP(G15,'[1]LOOK UP'!$A$1:$B$44, 2, FALSE)</f>
        <v>0</v>
      </c>
      <c r="L15" s="15">
        <f t="shared" si="0"/>
        <v>35</v>
      </c>
      <c r="M15" s="34">
        <f t="shared" si="1"/>
        <v>35</v>
      </c>
    </row>
    <row r="16" spans="1:13" x14ac:dyDescent="0.3">
      <c r="A16" s="7">
        <v>9</v>
      </c>
      <c r="B16" s="91" t="s">
        <v>152</v>
      </c>
      <c r="C16" s="94" t="s">
        <v>99</v>
      </c>
      <c r="D16" s="26"/>
      <c r="E16" s="26"/>
      <c r="F16" s="26">
        <v>6</v>
      </c>
      <c r="G16" s="79"/>
      <c r="H16" s="27">
        <f>VLOOKUP(D16,'[1]LOOK UP'!$A$1:$B$44, 2, FALSE)</f>
        <v>0</v>
      </c>
      <c r="I16" s="28">
        <f>VLOOKUP(E16,'[1]LOOK UP'!$A$1:$B$44, 2, FALSE)</f>
        <v>0</v>
      </c>
      <c r="J16" s="28">
        <f>VLOOKUP(F16,'[1]LOOK UP'!$A$1:$B$44, 2, FALSE)</f>
        <v>19</v>
      </c>
      <c r="K16" s="28">
        <f>VLOOKUP(G16,'[1]LOOK UP'!$A$1:$B$44, 2, FALSE)</f>
        <v>0</v>
      </c>
      <c r="L16" s="15">
        <f t="shared" si="0"/>
        <v>19</v>
      </c>
      <c r="M16" s="34">
        <f t="shared" si="1"/>
        <v>19</v>
      </c>
    </row>
    <row r="17" spans="1:13" x14ac:dyDescent="0.3">
      <c r="A17" s="7">
        <v>10</v>
      </c>
      <c r="B17" s="91" t="s">
        <v>153</v>
      </c>
      <c r="C17" s="94" t="s">
        <v>23</v>
      </c>
      <c r="D17" s="26"/>
      <c r="E17" s="26"/>
      <c r="F17" s="26">
        <v>8</v>
      </c>
      <c r="G17" s="79"/>
      <c r="H17" s="27">
        <f>VLOOKUP(D17,'[1]LOOK UP'!$A$1:$B$44, 2, FALSE)</f>
        <v>0</v>
      </c>
      <c r="I17" s="28">
        <f>VLOOKUP(E17,'[1]LOOK UP'!$A$1:$B$44, 2, FALSE)</f>
        <v>0</v>
      </c>
      <c r="J17" s="28">
        <f>VLOOKUP(F17,'[1]LOOK UP'!$A$1:$B$44, 2, FALSE)</f>
        <v>15</v>
      </c>
      <c r="K17" s="28">
        <f>VLOOKUP(G17,'[1]LOOK UP'!$A$1:$B$44, 2, FALSE)</f>
        <v>0</v>
      </c>
      <c r="L17" s="15">
        <f t="shared" si="0"/>
        <v>15</v>
      </c>
      <c r="M17" s="34">
        <f t="shared" si="1"/>
        <v>15</v>
      </c>
    </row>
    <row r="18" spans="1:13" x14ac:dyDescent="0.3">
      <c r="A18" s="7">
        <v>11</v>
      </c>
      <c r="B18" s="89" t="s">
        <v>102</v>
      </c>
      <c r="C18" s="63" t="s">
        <v>19</v>
      </c>
      <c r="D18" s="26">
        <v>8</v>
      </c>
      <c r="E18" s="26"/>
      <c r="F18" s="26"/>
      <c r="G18" s="79"/>
      <c r="H18" s="16">
        <f>VLOOKUP(D18,'[1]LOOK UP'!$A$1:$B$44, 2, FALSE)</f>
        <v>15</v>
      </c>
      <c r="I18" s="28">
        <f>VLOOKUP(E18,'[1]LOOK UP'!$A$1:$B$44, 2, FALSE)</f>
        <v>0</v>
      </c>
      <c r="J18" s="10">
        <f>VLOOKUP(F18,'[1]LOOK UP'!$A$1:$B$44, 2, FALSE)</f>
        <v>0</v>
      </c>
      <c r="K18" s="10">
        <f>VLOOKUP(G18,'[1]LOOK UP'!$A$1:$B$44, 2, FALSE)</f>
        <v>0</v>
      </c>
      <c r="L18" s="15">
        <f t="shared" si="0"/>
        <v>15</v>
      </c>
      <c r="M18" s="34">
        <f t="shared" si="1"/>
        <v>15</v>
      </c>
    </row>
    <row r="19" spans="1:13" x14ac:dyDescent="0.3">
      <c r="A19" s="7">
        <v>12</v>
      </c>
      <c r="B19" s="93" t="s">
        <v>125</v>
      </c>
      <c r="C19" s="94" t="s">
        <v>21</v>
      </c>
      <c r="D19" s="26">
        <v>9</v>
      </c>
      <c r="E19" s="26"/>
      <c r="F19" s="26"/>
      <c r="G19" s="79"/>
      <c r="H19" s="27">
        <f>VLOOKUP(D19,'[1]LOOK UP'!$A$1:$B$44, 2, FALSE)</f>
        <v>13</v>
      </c>
      <c r="I19" s="28">
        <f>VLOOKUP(E19,'[1]LOOK UP'!$A$1:$B$44, 2, FALSE)</f>
        <v>0</v>
      </c>
      <c r="J19" s="28">
        <f>VLOOKUP(F19,'[1]LOOK UP'!$A$1:$B$44, 2, FALSE)</f>
        <v>0</v>
      </c>
      <c r="K19" s="28">
        <f>VLOOKUP(G19,'[1]LOOK UP'!$A$1:$B$44, 2, FALSE)</f>
        <v>0</v>
      </c>
      <c r="L19" s="15">
        <f t="shared" si="0"/>
        <v>13</v>
      </c>
      <c r="M19" s="34">
        <f t="shared" si="1"/>
        <v>13</v>
      </c>
    </row>
    <row r="20" spans="1:13" x14ac:dyDescent="0.3">
      <c r="A20" s="7">
        <v>13</v>
      </c>
      <c r="B20" s="93" t="s">
        <v>126</v>
      </c>
      <c r="C20" s="94" t="s">
        <v>17</v>
      </c>
      <c r="D20" s="26">
        <v>10</v>
      </c>
      <c r="E20" s="26"/>
      <c r="F20" s="26"/>
      <c r="G20" s="79"/>
      <c r="H20" s="27">
        <f>VLOOKUP(D20,'[1]LOOK UP'!$A$1:$B$44, 2, FALSE)</f>
        <v>11</v>
      </c>
      <c r="I20" s="28">
        <f>VLOOKUP(E20,'[1]LOOK UP'!$A$1:$B$44, 2, FALSE)</f>
        <v>0</v>
      </c>
      <c r="J20" s="28">
        <f>VLOOKUP(F20,'[1]LOOK UP'!$A$1:$B$44, 2, FALSE)</f>
        <v>0</v>
      </c>
      <c r="K20" s="28">
        <f>VLOOKUP(G20,'[1]LOOK UP'!$A$1:$B$44, 2, FALSE)</f>
        <v>0</v>
      </c>
      <c r="L20" s="15">
        <f t="shared" si="0"/>
        <v>11</v>
      </c>
      <c r="M20" s="34">
        <f t="shared" si="1"/>
        <v>11</v>
      </c>
    </row>
    <row r="21" spans="1:13" x14ac:dyDescent="0.3">
      <c r="A21" s="7">
        <v>14</v>
      </c>
      <c r="B21" s="15" t="s">
        <v>154</v>
      </c>
      <c r="C21" s="9" t="s">
        <v>21</v>
      </c>
      <c r="D21" s="26"/>
      <c r="E21" s="26"/>
      <c r="F21" s="26">
        <v>10</v>
      </c>
      <c r="G21" s="79"/>
      <c r="H21" s="27">
        <f>VLOOKUP(D21,'[1]LOOK UP'!$A$1:$B$44, 2, FALSE)</f>
        <v>0</v>
      </c>
      <c r="I21" s="28">
        <f>VLOOKUP(E21,'[1]LOOK UP'!$A$1:$B$44, 2, FALSE)</f>
        <v>0</v>
      </c>
      <c r="J21" s="28">
        <f>VLOOKUP(F21,'[1]LOOK UP'!$A$1:$B$44, 2, FALSE)</f>
        <v>11</v>
      </c>
      <c r="K21" s="28">
        <f>VLOOKUP(G21,'[1]LOOK UP'!$A$1:$B$44, 2, FALSE)</f>
        <v>0</v>
      </c>
      <c r="L21" s="15">
        <f t="shared" si="0"/>
        <v>11</v>
      </c>
      <c r="M21" s="34">
        <f t="shared" si="1"/>
        <v>11</v>
      </c>
    </row>
    <row r="22" spans="1:13" x14ac:dyDescent="0.3">
      <c r="A22" s="7">
        <v>15</v>
      </c>
      <c r="B22" s="15"/>
      <c r="C22" s="9"/>
      <c r="D22" s="25"/>
      <c r="E22" s="25"/>
      <c r="F22" s="25"/>
      <c r="G22" s="25"/>
      <c r="H22" s="27">
        <f>VLOOKUP(D22,'[1]LOOK UP'!$A$1:$B$44, 2, FALSE)</f>
        <v>0</v>
      </c>
      <c r="I22" s="28">
        <f>VLOOKUP(E22,'[1]LOOK UP'!$A$1:$B$44, 2, FALSE)</f>
        <v>0</v>
      </c>
      <c r="J22" s="28">
        <f>VLOOKUP(F22,'[1]LOOK UP'!$A$1:$B$44, 2, FALSE)</f>
        <v>0</v>
      </c>
      <c r="K22" s="28">
        <f>VLOOKUP(G22,'[1]LOOK UP'!$A$1:$B$44, 2, FALSE)</f>
        <v>0</v>
      </c>
      <c r="L22" s="15">
        <f t="shared" si="0"/>
        <v>0</v>
      </c>
      <c r="M22" s="34">
        <f t="shared" si="1"/>
        <v>0</v>
      </c>
    </row>
    <row r="23" spans="1:13" x14ac:dyDescent="0.3">
      <c r="A23" s="7">
        <v>16</v>
      </c>
      <c r="B23" s="15"/>
      <c r="C23" s="9"/>
      <c r="D23" s="25"/>
      <c r="E23" s="25"/>
      <c r="F23" s="25"/>
      <c r="G23" s="25"/>
      <c r="H23" s="16">
        <f>VLOOKUP(D23,'[1]LOOK UP'!$A$1:$B$44, 2, FALSE)</f>
        <v>0</v>
      </c>
      <c r="I23" s="28">
        <f>VLOOKUP(E23,'[1]LOOK UP'!$A$1:$B$44, 2, FALSE)</f>
        <v>0</v>
      </c>
      <c r="J23" s="10">
        <f>VLOOKUP(F23,'[1]LOOK UP'!$A$1:$B$44, 2, FALSE)</f>
        <v>0</v>
      </c>
      <c r="K23" s="10">
        <f>VLOOKUP(G23,'[1]LOOK UP'!$A$1:$B$44, 2, FALSE)</f>
        <v>0</v>
      </c>
      <c r="L23" s="15">
        <f t="shared" si="0"/>
        <v>0</v>
      </c>
      <c r="M23" s="34">
        <f t="shared" si="1"/>
        <v>0</v>
      </c>
    </row>
    <row r="24" spans="1:13" x14ac:dyDescent="0.3">
      <c r="A24" s="7">
        <v>17</v>
      </c>
      <c r="B24" s="15"/>
      <c r="C24" s="9"/>
      <c r="D24" s="25"/>
      <c r="E24" s="25"/>
      <c r="F24" s="25"/>
      <c r="G24" s="25"/>
      <c r="H24" s="16">
        <f>VLOOKUP(D24,'[1]LOOK UP'!$A$1:$B$44, 2, FALSE)</f>
        <v>0</v>
      </c>
      <c r="I24" s="10">
        <f>VLOOKUP(E24,'[1]LOOK UP'!$A$1:$B$44, 2, FALSE)</f>
        <v>0</v>
      </c>
      <c r="J24" s="10">
        <f>VLOOKUP(F24,'[1]LOOK UP'!$A$1:$B$44, 2, FALSE)</f>
        <v>0</v>
      </c>
      <c r="K24" s="10">
        <f>VLOOKUP(G24,'[1]LOOK UP'!$A$1:$B$44, 2, FALSE)</f>
        <v>0</v>
      </c>
      <c r="L24" s="15">
        <f t="shared" si="0"/>
        <v>0</v>
      </c>
      <c r="M24" s="34">
        <f t="shared" si="1"/>
        <v>0</v>
      </c>
    </row>
    <row r="25" spans="1:13" x14ac:dyDescent="0.3">
      <c r="A25" s="7">
        <v>18</v>
      </c>
      <c r="B25" s="15"/>
      <c r="C25" s="9"/>
      <c r="D25" s="25"/>
      <c r="E25" s="25"/>
      <c r="F25" s="25"/>
      <c r="G25" s="25"/>
      <c r="H25" s="27">
        <f>VLOOKUP(D25,'[1]LOOK UP'!$A$1:$B$44, 2, FALSE)</f>
        <v>0</v>
      </c>
      <c r="I25" s="28">
        <f>VLOOKUP(E25,'[1]LOOK UP'!$A$1:$B$44, 2, FALSE)</f>
        <v>0</v>
      </c>
      <c r="J25" s="28">
        <f>VLOOKUP(F25,'[1]LOOK UP'!$A$1:$B$44, 2, FALSE)</f>
        <v>0</v>
      </c>
      <c r="K25" s="28">
        <f>VLOOKUP(G25,'[1]LOOK UP'!$A$1:$B$44, 2, FALSE)</f>
        <v>0</v>
      </c>
      <c r="L25" s="15">
        <f t="shared" si="0"/>
        <v>0</v>
      </c>
      <c r="M25" s="34">
        <f t="shared" si="1"/>
        <v>0</v>
      </c>
    </row>
    <row r="26" spans="1:13" ht="15.75" customHeight="1" x14ac:dyDescent="0.3">
      <c r="A26" s="7">
        <v>19</v>
      </c>
      <c r="B26" s="15"/>
      <c r="C26" s="9"/>
      <c r="D26" s="25"/>
      <c r="E26" s="25"/>
      <c r="F26" s="25"/>
      <c r="G26" s="25"/>
      <c r="H26" s="16">
        <f>VLOOKUP(D26,'[1]LOOK UP'!$A$1:$B$44, 2, FALSE)</f>
        <v>0</v>
      </c>
      <c r="I26" s="28">
        <f>VLOOKUP(E26,'[1]LOOK UP'!$A$1:$B$44, 2, FALSE)</f>
        <v>0</v>
      </c>
      <c r="J26" s="10">
        <f>VLOOKUP(F26,'[1]LOOK UP'!$A$1:$B$44, 2, FALSE)</f>
        <v>0</v>
      </c>
      <c r="K26" s="10">
        <f>VLOOKUP(G26,'[1]LOOK UP'!$A$1:$B$44, 2, FALSE)</f>
        <v>0</v>
      </c>
      <c r="L26" s="15">
        <f t="shared" si="0"/>
        <v>0</v>
      </c>
      <c r="M26" s="34">
        <f t="shared" si="1"/>
        <v>0</v>
      </c>
    </row>
    <row r="27" spans="1:13" ht="15.75" customHeight="1" x14ac:dyDescent="0.3">
      <c r="A27" s="7">
        <v>20</v>
      </c>
      <c r="B27" s="2"/>
      <c r="C27" s="2"/>
      <c r="D27" s="79"/>
      <c r="E27" s="25"/>
      <c r="F27" s="25"/>
      <c r="G27" s="25"/>
      <c r="H27" s="16">
        <f>VLOOKUP(D27,'[1]LOOK UP'!$A$1:$B$44, 2, FALSE)</f>
        <v>0</v>
      </c>
      <c r="I27" s="10">
        <f>VLOOKUP(E27,'[1]LOOK UP'!$A$1:$B$44, 2, FALSE)</f>
        <v>0</v>
      </c>
      <c r="J27" s="10">
        <f>VLOOKUP(F27,'[1]LOOK UP'!$A$1:$B$44, 2, FALSE)</f>
        <v>0</v>
      </c>
      <c r="K27" s="10">
        <f>VLOOKUP(G27,'[1]LOOK UP'!$A$1:$B$44, 2, FALSE)</f>
        <v>0</v>
      </c>
      <c r="L27" s="15">
        <f t="shared" si="0"/>
        <v>0</v>
      </c>
      <c r="M27" s="34">
        <f t="shared" si="1"/>
        <v>0</v>
      </c>
    </row>
    <row r="28" spans="1:13" x14ac:dyDescent="0.3">
      <c r="A28" s="7">
        <v>21</v>
      </c>
      <c r="B28" s="2"/>
      <c r="C28" s="2"/>
      <c r="D28" s="79"/>
      <c r="E28" s="25"/>
      <c r="F28" s="25"/>
      <c r="G28" s="25"/>
      <c r="H28" s="27">
        <f>VLOOKUP(D28,'[1]LOOK UP'!$A$1:$B$44, 2, FALSE)</f>
        <v>0</v>
      </c>
      <c r="I28" s="28">
        <f>VLOOKUP(E28,'[1]LOOK UP'!$A$1:$B$44, 2, FALSE)</f>
        <v>0</v>
      </c>
      <c r="J28" s="28">
        <f>VLOOKUP(F28,'[1]LOOK UP'!$A$1:$B$44, 2, FALSE)</f>
        <v>0</v>
      </c>
      <c r="K28" s="28">
        <f>VLOOKUP(G28,'[1]LOOK UP'!$A$1:$B$44, 2, FALSE)</f>
        <v>0</v>
      </c>
      <c r="L28" s="15">
        <f t="shared" si="0"/>
        <v>0</v>
      </c>
      <c r="M28" s="34">
        <f t="shared" si="1"/>
        <v>0</v>
      </c>
    </row>
    <row r="29" spans="1:13" x14ac:dyDescent="0.3">
      <c r="A29" s="7">
        <v>22</v>
      </c>
      <c r="B29" s="2"/>
      <c r="C29" s="2"/>
      <c r="D29" s="79"/>
      <c r="E29" s="25"/>
      <c r="F29" s="25"/>
      <c r="G29" s="25"/>
      <c r="H29" s="16">
        <f>VLOOKUP(D29,'[1]LOOK UP'!$A$1:$B$44, 2, FALSE)</f>
        <v>0</v>
      </c>
      <c r="I29" s="10">
        <f>VLOOKUP(E29,'[1]LOOK UP'!$A$1:$B$44, 2, FALSE)</f>
        <v>0</v>
      </c>
      <c r="J29" s="10">
        <f>VLOOKUP(F29,'[1]LOOK UP'!$A$1:$B$44, 2, FALSE)</f>
        <v>0</v>
      </c>
      <c r="K29" s="10">
        <f>VLOOKUP(G29,'[1]LOOK UP'!$A$1:$B$44, 2, FALSE)</f>
        <v>0</v>
      </c>
      <c r="L29" s="15">
        <f t="shared" si="0"/>
        <v>0</v>
      </c>
      <c r="M29" s="34">
        <f t="shared" si="1"/>
        <v>0</v>
      </c>
    </row>
    <row r="30" spans="1:13" x14ac:dyDescent="0.3">
      <c r="A30" s="7">
        <v>23</v>
      </c>
      <c r="B30" s="2"/>
      <c r="C30" s="2"/>
      <c r="D30" s="79"/>
      <c r="E30" s="25"/>
      <c r="F30" s="25"/>
      <c r="G30" s="25"/>
      <c r="H30" s="27">
        <f>VLOOKUP(D30,'[1]LOOK UP'!$A$1:$B$44, 2, FALSE)</f>
        <v>0</v>
      </c>
      <c r="I30" s="28">
        <f>VLOOKUP(E30,'[1]LOOK UP'!$A$1:$B$44, 2, FALSE)</f>
        <v>0</v>
      </c>
      <c r="J30" s="28">
        <f>VLOOKUP(F30,'[1]LOOK UP'!$A$1:$B$44, 2, FALSE)</f>
        <v>0</v>
      </c>
      <c r="K30" s="28">
        <f>VLOOKUP(G30,'[1]LOOK UP'!$A$1:$B$44, 2, FALSE)</f>
        <v>0</v>
      </c>
      <c r="L30" s="15">
        <f t="shared" si="0"/>
        <v>0</v>
      </c>
      <c r="M30" s="34">
        <f t="shared" si="1"/>
        <v>0</v>
      </c>
    </row>
    <row r="31" spans="1:13" x14ac:dyDescent="0.3">
      <c r="A31" s="7">
        <v>24</v>
      </c>
      <c r="B31" s="2"/>
      <c r="C31" s="80"/>
      <c r="D31" s="79"/>
      <c r="E31" s="25"/>
      <c r="F31" s="25"/>
      <c r="G31" s="25"/>
      <c r="H31" s="27">
        <f>VLOOKUP(D31,'[1]LOOK UP'!$A$1:$B$44, 2, FALSE)</f>
        <v>0</v>
      </c>
      <c r="I31" s="28">
        <f>VLOOKUP(E31,'[1]LOOK UP'!$A$1:$B$44, 2, FALSE)</f>
        <v>0</v>
      </c>
      <c r="J31" s="28">
        <f>VLOOKUP(F31,'[1]LOOK UP'!$A$1:$B$44, 2, FALSE)</f>
        <v>0</v>
      </c>
      <c r="K31" s="28">
        <f>VLOOKUP(G31,'[1]LOOK UP'!$A$1:$B$44, 2, FALSE)</f>
        <v>0</v>
      </c>
      <c r="L31" s="15">
        <f t="shared" si="0"/>
        <v>0</v>
      </c>
      <c r="M31" s="34">
        <f t="shared" si="1"/>
        <v>0</v>
      </c>
    </row>
    <row r="32" spans="1:13" x14ac:dyDescent="0.3">
      <c r="A32" s="7">
        <v>25</v>
      </c>
      <c r="B32" s="2"/>
      <c r="C32" s="80"/>
      <c r="D32" s="79"/>
      <c r="E32" s="25"/>
      <c r="F32" s="25"/>
      <c r="G32" s="25"/>
      <c r="H32" s="27">
        <f>VLOOKUP(D32,'[1]LOOK UP'!$A$1:$B$44, 2, FALSE)</f>
        <v>0</v>
      </c>
      <c r="I32" s="28">
        <f>VLOOKUP(E32,'[1]LOOK UP'!$A$1:$B$44, 2, FALSE)</f>
        <v>0</v>
      </c>
      <c r="J32" s="28">
        <f>VLOOKUP(F32,'[1]LOOK UP'!$A$1:$B$44, 2, FALSE)</f>
        <v>0</v>
      </c>
      <c r="K32" s="28">
        <f>VLOOKUP(G32,'[1]LOOK UP'!$A$1:$B$44, 2, FALSE)</f>
        <v>0</v>
      </c>
      <c r="L32" s="15">
        <f t="shared" si="0"/>
        <v>0</v>
      </c>
      <c r="M32" s="34">
        <f t="shared" si="1"/>
        <v>0</v>
      </c>
    </row>
    <row r="33" spans="1:13" x14ac:dyDescent="0.3">
      <c r="A33" s="88">
        <v>26</v>
      </c>
      <c r="B33" s="2"/>
      <c r="C33" s="2"/>
      <c r="D33" s="79"/>
      <c r="E33" s="25"/>
      <c r="F33" s="25"/>
      <c r="G33" s="25"/>
      <c r="H33" s="27">
        <f>VLOOKUP(D33,'[1]LOOK UP'!$A$1:$B$44, 2, FALSE)</f>
        <v>0</v>
      </c>
      <c r="I33" s="28">
        <f>VLOOKUP(E33,'[1]LOOK UP'!$A$1:$B$44, 2, FALSE)</f>
        <v>0</v>
      </c>
      <c r="J33" s="28">
        <f>VLOOKUP(F33,'[1]LOOK UP'!$A$1:$B$44, 2, FALSE)</f>
        <v>0</v>
      </c>
      <c r="K33" s="28">
        <f>VLOOKUP(G33,'[1]LOOK UP'!$A$1:$B$44, 2, FALSE)</f>
        <v>0</v>
      </c>
      <c r="L33" s="15">
        <f t="shared" si="0"/>
        <v>0</v>
      </c>
      <c r="M33" s="34">
        <f t="shared" si="1"/>
        <v>0</v>
      </c>
    </row>
    <row r="34" spans="1:13" x14ac:dyDescent="0.3">
      <c r="A34" s="88">
        <v>27</v>
      </c>
      <c r="B34" s="2"/>
      <c r="C34" s="2"/>
      <c r="D34" s="79"/>
      <c r="E34" s="25"/>
      <c r="F34" s="25"/>
      <c r="G34" s="25"/>
      <c r="H34" s="45">
        <f>VLOOKUP(D34,'[1]LOOK UP'!$A$1:$B$44, 2, FALSE)</f>
        <v>0</v>
      </c>
      <c r="I34" s="46">
        <f>VLOOKUP(E34,'[1]LOOK UP'!$A$1:$B$44, 2, FALSE)</f>
        <v>0</v>
      </c>
      <c r="J34" s="46">
        <f>VLOOKUP(F34,'[1]LOOK UP'!$A$1:$B$44, 2, FALSE)</f>
        <v>0</v>
      </c>
      <c r="K34" s="46">
        <f>VLOOKUP(G34,'[1]LOOK UP'!$A$1:$B$44, 2, FALSE)</f>
        <v>0</v>
      </c>
      <c r="L34" s="40">
        <f t="shared" si="0"/>
        <v>0</v>
      </c>
      <c r="M34" s="42">
        <f t="shared" si="1"/>
        <v>0</v>
      </c>
    </row>
    <row r="35" spans="1:13" x14ac:dyDescent="0.3">
      <c r="A35" s="88">
        <v>28</v>
      </c>
      <c r="B35" s="2"/>
      <c r="C35" s="90"/>
      <c r="D35" s="25"/>
      <c r="E35" s="25"/>
      <c r="F35" s="25"/>
      <c r="G35" s="25"/>
      <c r="H35" s="81">
        <f>VLOOKUP(D35,'[1]LOOK UP'!$A$1:$B$44, 2, FALSE)</f>
        <v>0</v>
      </c>
      <c r="I35" s="70">
        <f>VLOOKUP(E35,'[1]LOOK UP'!$A$1:$B$44, 2, FALSE)</f>
        <v>0</v>
      </c>
      <c r="J35" s="82">
        <f>VLOOKUP(F35,'[1]LOOK UP'!$A$1:$B$44, 2, FALSE)</f>
        <v>0</v>
      </c>
      <c r="K35" s="82">
        <f>VLOOKUP(G35,'[1]LOOK UP'!$A$1:$B$44, 2, FALSE)</f>
        <v>0</v>
      </c>
      <c r="L35" s="40">
        <f t="shared" si="0"/>
        <v>0</v>
      </c>
      <c r="M35" s="42">
        <f t="shared" si="1"/>
        <v>0</v>
      </c>
    </row>
    <row r="36" spans="1:13" x14ac:dyDescent="0.3">
      <c r="A36" s="88">
        <v>29</v>
      </c>
      <c r="B36" s="2"/>
      <c r="C36" s="9"/>
      <c r="D36" s="25"/>
      <c r="E36" s="25"/>
      <c r="F36" s="25"/>
      <c r="G36" s="26"/>
      <c r="H36" s="75">
        <f>VLOOKUP(D36,'[1]LOOK UP'!$A$1:$B$44, 2, FALSE)</f>
        <v>0</v>
      </c>
      <c r="I36" s="76">
        <f>VLOOKUP(E36,'[1]LOOK UP'!$A$1:$B$44, 2, FALSE)</f>
        <v>0</v>
      </c>
      <c r="J36" s="77">
        <f>VLOOKUP(F36,'[1]LOOK UP'!$A$1:$B$44, 2, FALSE)</f>
        <v>0</v>
      </c>
      <c r="K36" s="77">
        <f>VLOOKUP(G36,'[1]LOOK UP'!$A$1:$B$44, 2, FALSE)</f>
        <v>0</v>
      </c>
      <c r="L36" s="15">
        <f t="shared" si="0"/>
        <v>0</v>
      </c>
      <c r="M36" s="34">
        <f t="shared" si="1"/>
        <v>0</v>
      </c>
    </row>
    <row r="37" spans="1:13" x14ac:dyDescent="0.3">
      <c r="A37" s="88">
        <v>30</v>
      </c>
      <c r="B37" s="2"/>
      <c r="C37" s="9"/>
      <c r="D37" s="25"/>
      <c r="E37" s="26"/>
      <c r="F37" s="26"/>
      <c r="G37" s="26"/>
      <c r="H37" s="75">
        <f>VLOOKUP(D37,'[1]LOOK UP'!$A$1:$B$44, 2, FALSE)</f>
        <v>0</v>
      </c>
      <c r="I37" s="76">
        <f>VLOOKUP(E37,'[1]LOOK UP'!$A$1:$B$44, 2, FALSE)</f>
        <v>0</v>
      </c>
      <c r="J37" s="77">
        <f>VLOOKUP(F37,'[1]LOOK UP'!$A$1:$B$44, 2, FALSE)</f>
        <v>0</v>
      </c>
      <c r="K37" s="77">
        <f>VLOOKUP(G37,'[1]LOOK UP'!$A$1:$B$44, 2, FALSE)</f>
        <v>0</v>
      </c>
      <c r="L37" s="15">
        <f t="shared" si="0"/>
        <v>0</v>
      </c>
      <c r="M37" s="34">
        <f t="shared" si="1"/>
        <v>0</v>
      </c>
    </row>
    <row r="38" spans="1:13" x14ac:dyDescent="0.3">
      <c r="A38" s="88">
        <v>31</v>
      </c>
      <c r="B38" s="2"/>
      <c r="C38" s="9"/>
      <c r="D38" s="25"/>
      <c r="E38" s="25"/>
      <c r="F38" s="25"/>
      <c r="G38" s="26"/>
      <c r="H38" s="75">
        <f>VLOOKUP(D38,'[1]LOOK UP'!$A$1:$B$44, 2, FALSE)</f>
        <v>0</v>
      </c>
      <c r="I38" s="76">
        <f>VLOOKUP(E38,'[1]LOOK UP'!$A$1:$B$44, 2, FALSE)</f>
        <v>0</v>
      </c>
      <c r="J38" s="77">
        <f>VLOOKUP(F38,'[1]LOOK UP'!$A$1:$B$44, 2, FALSE)</f>
        <v>0</v>
      </c>
      <c r="K38" s="77">
        <f>VLOOKUP(G38,'[1]LOOK UP'!$A$1:$B$44, 2, FALSE)</f>
        <v>0</v>
      </c>
      <c r="L38" s="15">
        <f t="shared" si="0"/>
        <v>0</v>
      </c>
      <c r="M38" s="34">
        <f t="shared" si="1"/>
        <v>0</v>
      </c>
    </row>
    <row r="39" spans="1:13" x14ac:dyDescent="0.3">
      <c r="A39" s="88">
        <v>32</v>
      </c>
      <c r="B39" s="2"/>
      <c r="C39" s="9"/>
      <c r="D39" s="25"/>
      <c r="E39" s="26"/>
      <c r="F39" s="26"/>
      <c r="G39" s="26"/>
      <c r="H39" s="83">
        <f>VLOOKUP(D39,'[1]LOOK UP'!$A$1:$B$44, 2, FALSE)</f>
        <v>0</v>
      </c>
      <c r="I39" s="84">
        <f>VLOOKUP(E39,'[1]LOOK UP'!$A$1:$B$44, 2, FALSE)</f>
        <v>0</v>
      </c>
      <c r="J39" s="85">
        <f>VLOOKUP(F39,'[1]LOOK UP'!$A$1:$B$44, 2, FALSE)</f>
        <v>0</v>
      </c>
      <c r="K39" s="85">
        <f>VLOOKUP(G39,'[1]LOOK UP'!$A$1:$B$44, 2, FALSE)</f>
        <v>0</v>
      </c>
      <c r="L39" s="15">
        <f t="shared" si="0"/>
        <v>0</v>
      </c>
      <c r="M39" s="34">
        <f t="shared" si="1"/>
        <v>0</v>
      </c>
    </row>
    <row r="40" spans="1:13" x14ac:dyDescent="0.3">
      <c r="A40" s="88">
        <v>33</v>
      </c>
      <c r="B40" s="2"/>
      <c r="C40" s="9"/>
      <c r="D40" s="25"/>
      <c r="E40" s="25"/>
      <c r="F40" s="25"/>
      <c r="G40" s="26"/>
      <c r="H40" s="75">
        <f>VLOOKUP(D40,'[1]LOOK UP'!$A$1:$B$44, 2, FALSE)</f>
        <v>0</v>
      </c>
      <c r="I40" s="76">
        <f>VLOOKUP(E40,'[1]LOOK UP'!$A$1:$B$44, 2, FALSE)</f>
        <v>0</v>
      </c>
      <c r="J40" s="77">
        <f>VLOOKUP(F40,'[1]LOOK UP'!$A$1:$B$44, 2, FALSE)</f>
        <v>0</v>
      </c>
      <c r="K40" s="77">
        <f>VLOOKUP(G40,'[1]LOOK UP'!$A$1:$B$44, 2, FALSE)</f>
        <v>0</v>
      </c>
      <c r="L40" s="15">
        <f t="shared" si="0"/>
        <v>0</v>
      </c>
      <c r="M40" s="34">
        <f t="shared" si="1"/>
        <v>0</v>
      </c>
    </row>
    <row r="41" spans="1:13" x14ac:dyDescent="0.3">
      <c r="A41" s="88">
        <v>34</v>
      </c>
      <c r="B41" s="2"/>
      <c r="C41" s="9"/>
      <c r="D41" s="25"/>
      <c r="E41" s="26"/>
      <c r="F41" s="26"/>
      <c r="G41" s="26"/>
      <c r="H41" s="75">
        <f>VLOOKUP(D41,'[1]LOOK UP'!$A$1:$B$44, 2, FALSE)</f>
        <v>0</v>
      </c>
      <c r="I41" s="76">
        <f>VLOOKUP(E41,'[1]LOOK UP'!$A$1:$B$44, 2, FALSE)</f>
        <v>0</v>
      </c>
      <c r="J41" s="77">
        <f>VLOOKUP(F41,'[1]LOOK UP'!$A$1:$B$44, 2, FALSE)</f>
        <v>0</v>
      </c>
      <c r="K41" s="77">
        <f>VLOOKUP(G41,'[1]LOOK UP'!$A$1:$B$44, 2, FALSE)</f>
        <v>0</v>
      </c>
      <c r="L41" s="15">
        <f t="shared" si="0"/>
        <v>0</v>
      </c>
      <c r="M41" s="34">
        <f t="shared" si="1"/>
        <v>0</v>
      </c>
    </row>
    <row r="42" spans="1:13" x14ac:dyDescent="0.3">
      <c r="A42" s="88">
        <v>35</v>
      </c>
      <c r="B42" s="2"/>
      <c r="C42" s="9"/>
      <c r="D42" s="25"/>
      <c r="E42" s="25"/>
      <c r="F42" s="25"/>
      <c r="G42" s="26"/>
      <c r="H42" s="75">
        <f>VLOOKUP(D42,'[1]LOOK UP'!$A$1:$B$44, 2, FALSE)</f>
        <v>0</v>
      </c>
      <c r="I42" s="76">
        <f>VLOOKUP(E42,'[1]LOOK UP'!$A$1:$B$44, 2, FALSE)</f>
        <v>0</v>
      </c>
      <c r="J42" s="77">
        <f>VLOOKUP(F42,'[1]LOOK UP'!$A$1:$B$44, 2, FALSE)</f>
        <v>0</v>
      </c>
      <c r="K42" s="77">
        <f>VLOOKUP(G42,'[1]LOOK UP'!$A$1:$B$44, 2, FALSE)</f>
        <v>0</v>
      </c>
      <c r="L42" s="15">
        <f t="shared" si="0"/>
        <v>0</v>
      </c>
      <c r="M42" s="34">
        <f t="shared" si="1"/>
        <v>0</v>
      </c>
    </row>
    <row r="43" spans="1:13" x14ac:dyDescent="0.3">
      <c r="B43" s="2"/>
      <c r="C43" s="9"/>
      <c r="D43" s="25"/>
      <c r="E43" s="26"/>
      <c r="F43" s="26"/>
      <c r="G43" s="26"/>
      <c r="H43" s="75">
        <f>VLOOKUP(D43,'[1]LOOK UP'!$A$1:$B$44, 2, FALSE)</f>
        <v>0</v>
      </c>
      <c r="I43" s="76">
        <f>VLOOKUP(E43,'[1]LOOK UP'!$A$1:$B$44, 2, FALSE)</f>
        <v>0</v>
      </c>
      <c r="J43" s="77">
        <f>VLOOKUP(F43,'[1]LOOK UP'!$A$1:$B$44, 2, FALSE)</f>
        <v>0</v>
      </c>
      <c r="K43" s="77">
        <f>VLOOKUP(G43,'[1]LOOK UP'!$A$1:$B$44, 2, FALSE)</f>
        <v>0</v>
      </c>
      <c r="L43" s="15">
        <f t="shared" si="0"/>
        <v>0</v>
      </c>
      <c r="M43" s="34">
        <f t="shared" si="1"/>
        <v>0</v>
      </c>
    </row>
    <row r="44" spans="1:13" x14ac:dyDescent="0.3">
      <c r="C44" s="9"/>
      <c r="D44" s="25"/>
      <c r="E44" s="26"/>
      <c r="F44" s="26"/>
      <c r="G44" s="26"/>
      <c r="H44" s="75">
        <f>VLOOKUP(D44,'[1]LOOK UP'!$A$1:$B$44, 2, FALSE)</f>
        <v>0</v>
      </c>
      <c r="I44" s="76">
        <f>VLOOKUP(E44,'[1]LOOK UP'!$A$1:$B$44, 2, FALSE)</f>
        <v>0</v>
      </c>
      <c r="J44" s="77">
        <f>VLOOKUP(F44,'[1]LOOK UP'!$A$1:$B$44, 2, FALSE)</f>
        <v>0</v>
      </c>
      <c r="K44" s="77">
        <f>VLOOKUP(G44,'[1]LOOK UP'!$A$1:$B$44, 2, FALSE)</f>
        <v>0</v>
      </c>
      <c r="L44" s="15">
        <f t="shared" si="0"/>
        <v>0</v>
      </c>
      <c r="M44" s="34">
        <f t="shared" si="1"/>
        <v>0</v>
      </c>
    </row>
    <row r="45" spans="1:13" x14ac:dyDescent="0.3">
      <c r="C45" s="9"/>
      <c r="D45" s="25"/>
      <c r="E45" s="26"/>
      <c r="F45" s="26"/>
      <c r="G45" s="26"/>
      <c r="H45" s="75">
        <f>VLOOKUP(D45,'[1]LOOK UP'!$A$1:$B$44, 2, FALSE)</f>
        <v>0</v>
      </c>
      <c r="I45" s="76">
        <f>VLOOKUP(E45,'[1]LOOK UP'!$A$1:$B$44, 2, FALSE)</f>
        <v>0</v>
      </c>
      <c r="J45" s="77">
        <f>VLOOKUP(F45,'[1]LOOK UP'!$A$1:$B$44, 2, FALSE)</f>
        <v>0</v>
      </c>
      <c r="K45" s="77">
        <f>VLOOKUP(G45,'[1]LOOK UP'!$A$1:$B$44, 2, FALSE)</f>
        <v>0</v>
      </c>
      <c r="L45" s="15">
        <f t="shared" si="0"/>
        <v>0</v>
      </c>
      <c r="M45" s="34">
        <f t="shared" si="1"/>
        <v>0</v>
      </c>
    </row>
    <row r="46" spans="1:13" x14ac:dyDescent="0.3">
      <c r="B46" s="15"/>
      <c r="C46" s="9"/>
      <c r="D46" s="25"/>
      <c r="E46" s="12"/>
      <c r="F46" s="12"/>
      <c r="G46" s="12"/>
      <c r="H46" s="75">
        <f>VLOOKUP(D46,'[1]LOOK UP'!$A$1:$B$44, 2, FALSE)</f>
        <v>0</v>
      </c>
      <c r="I46" s="76">
        <f>VLOOKUP(E46,'[1]LOOK UP'!$A$1:$B$44, 2, FALSE)</f>
        <v>0</v>
      </c>
      <c r="J46" s="77">
        <f>VLOOKUP(F46,'[1]LOOK UP'!$A$1:$B$44, 2, FALSE)</f>
        <v>0</v>
      </c>
      <c r="K46" s="77">
        <f>VLOOKUP(G46,'[1]LOOK UP'!$A$1:$B$44, 2, FALSE)</f>
        <v>0</v>
      </c>
      <c r="L46" s="15">
        <f t="shared" si="0"/>
        <v>0</v>
      </c>
      <c r="M46" s="34">
        <f t="shared" si="1"/>
        <v>0</v>
      </c>
    </row>
    <row r="47" spans="1:13" x14ac:dyDescent="0.3">
      <c r="B47" s="15"/>
      <c r="C47" s="9"/>
      <c r="D47" s="12"/>
      <c r="E47" s="12"/>
      <c r="F47" s="12"/>
      <c r="G47" s="12"/>
      <c r="H47" s="83">
        <f>VLOOKUP(D47,'[1]LOOK UP'!$A$1:$B$44, 2, FALSE)</f>
        <v>0</v>
      </c>
      <c r="I47" s="84">
        <f>VLOOKUP(E47,'[1]LOOK UP'!$A$1:$B$44, 2, FALSE)</f>
        <v>0</v>
      </c>
      <c r="J47" s="85">
        <f>VLOOKUP(F47,'[1]LOOK UP'!$A$1:$B$44, 2, FALSE)</f>
        <v>0</v>
      </c>
      <c r="K47" s="85">
        <f>VLOOKUP(G47,'[1]LOOK UP'!$A$1:$B$44, 2, FALSE)</f>
        <v>0</v>
      </c>
      <c r="L47" s="15">
        <f t="shared" si="0"/>
        <v>0</v>
      </c>
      <c r="M47" s="34">
        <f t="shared" si="1"/>
        <v>0</v>
      </c>
    </row>
    <row r="48" spans="1:13" x14ac:dyDescent="0.3">
      <c r="B48" s="40"/>
      <c r="C48" s="41"/>
      <c r="D48" s="86"/>
      <c r="E48" s="12"/>
      <c r="F48" s="12"/>
      <c r="G48" s="96"/>
      <c r="H48" s="81">
        <f>VLOOKUP(D48,'[1]LOOK UP'!$A$1:$B$44, 2, FALSE)</f>
        <v>0</v>
      </c>
      <c r="I48" s="87">
        <f>VLOOKUP(E48,'[1]LOOK UP'!$A$1:$B$44, 2, FALSE)</f>
        <v>0</v>
      </c>
      <c r="J48" s="82">
        <f>VLOOKUP(F48,'[1]LOOK UP'!$A$1:$B$44, 2, FALSE)</f>
        <v>0</v>
      </c>
      <c r="K48" s="82">
        <f>VLOOKUP(G48,'[1]LOOK UP'!$A$1:$B$44, 2, FALSE)</f>
        <v>0</v>
      </c>
      <c r="L48" s="40">
        <f t="shared" si="0"/>
        <v>0</v>
      </c>
      <c r="M48" s="42">
        <f t="shared" si="1"/>
        <v>0</v>
      </c>
    </row>
    <row r="49" spans="2:13" ht="16.2" thickBot="1" x14ac:dyDescent="0.35">
      <c r="B49" s="2"/>
      <c r="C49" s="9"/>
      <c r="D49" s="13"/>
      <c r="E49" s="14"/>
      <c r="F49" s="14"/>
      <c r="G49" s="14"/>
      <c r="H49" s="18">
        <f>VLOOKUP(D49,'[1]LOOK UP'!$A$1:$B$44, 2, FALSE)</f>
        <v>0</v>
      </c>
      <c r="I49" s="19"/>
      <c r="J49" s="19">
        <f>VLOOKUP(F49,'[1]LOOK UP'!$A$1:$B$44, 2, FALSE)</f>
        <v>0</v>
      </c>
      <c r="K49" s="19">
        <f>VLOOKUP(G49,'[1]LOOK UP'!$A$1:$B$44, 2, FALSE)</f>
        <v>0</v>
      </c>
      <c r="L49" s="15">
        <f t="shared" si="0"/>
        <v>0</v>
      </c>
      <c r="M49" s="5">
        <f t="shared" si="1"/>
        <v>0</v>
      </c>
    </row>
  </sheetData>
  <mergeCells count="3">
    <mergeCell ref="C1:C4"/>
    <mergeCell ref="A5:C6"/>
    <mergeCell ref="D1:K4"/>
  </mergeCells>
  <phoneticPr fontId="23" type="noConversion"/>
  <hyperlinks>
    <hyperlink ref="D6" r:id="rId1" xr:uid="{ECA51520-90D3-4B12-BCEC-CDA240121417}"/>
    <hyperlink ref="H6" r:id="rId2" xr:uid="{3AE2E2A8-D10A-496B-85CF-5C09DB29D51D}"/>
  </hyperlinks>
  <pageMargins left="0.7" right="0.7" top="0.75" bottom="0.75" header="0.3" footer="0.3"/>
  <pageSetup paperSize="9" scale="72" orientation="landscape" horizontalDpi="300" verticalDpi="30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zoomScaleNormal="100" workbookViewId="0">
      <selection activeCell="G7" sqref="G7"/>
    </sheetView>
  </sheetViews>
  <sheetFormatPr defaultColWidth="9.109375" defaultRowHeight="14.4" x14ac:dyDescent="0.3"/>
  <cols>
    <col min="1" max="1" width="7.109375" customWidth="1"/>
    <col min="2" max="2" width="21.33203125" bestFit="1" customWidth="1"/>
    <col min="3" max="3" width="30.109375" bestFit="1" customWidth="1"/>
    <col min="4" max="4" width="14" bestFit="1" customWidth="1"/>
    <col min="5" max="5" width="9.5546875" customWidth="1"/>
    <col min="6" max="6" width="14.5546875" customWidth="1"/>
    <col min="7" max="8" width="9.5546875" customWidth="1"/>
    <col min="9" max="9" width="14.88671875" bestFit="1" customWidth="1"/>
    <col min="10" max="10" width="9.5546875" customWidth="1"/>
    <col min="11" max="11" width="12.88671875" customWidth="1"/>
    <col min="12" max="12" width="13.109375" bestFit="1" customWidth="1"/>
    <col min="13" max="13" width="14.21875" bestFit="1" customWidth="1"/>
  </cols>
  <sheetData>
    <row r="1" spans="1:13" ht="15" customHeight="1" x14ac:dyDescent="0.3">
      <c r="B1" s="6"/>
      <c r="C1" s="101"/>
      <c r="D1" s="104" t="s">
        <v>128</v>
      </c>
      <c r="E1" s="104"/>
      <c r="F1" s="104"/>
      <c r="G1" s="104"/>
      <c r="H1" s="104"/>
      <c r="I1" s="104"/>
      <c r="J1" s="104"/>
      <c r="K1" s="8"/>
    </row>
    <row r="2" spans="1:13" ht="15.75" customHeight="1" x14ac:dyDescent="0.3">
      <c r="B2" s="6"/>
      <c r="C2" s="101"/>
      <c r="D2" s="104"/>
      <c r="E2" s="104"/>
      <c r="F2" s="104"/>
      <c r="G2" s="104"/>
      <c r="H2" s="104"/>
      <c r="I2" s="104"/>
      <c r="J2" s="104"/>
      <c r="K2" s="8"/>
    </row>
    <row r="3" spans="1:13" ht="15.75" customHeight="1" x14ac:dyDescent="0.3">
      <c r="B3" s="6"/>
      <c r="C3" s="101"/>
      <c r="D3" s="104"/>
      <c r="E3" s="104"/>
      <c r="F3" s="104"/>
      <c r="G3" s="104"/>
      <c r="H3" s="104"/>
      <c r="I3" s="104"/>
      <c r="J3" s="104"/>
      <c r="K3" s="8"/>
    </row>
    <row r="4" spans="1:13" ht="15.75" customHeight="1" thickBot="1" x14ac:dyDescent="0.35">
      <c r="B4" s="6"/>
      <c r="C4" s="101"/>
      <c r="D4" s="104"/>
      <c r="E4" s="104"/>
      <c r="F4" s="104"/>
      <c r="G4" s="104"/>
      <c r="H4" s="105"/>
      <c r="I4" s="105"/>
      <c r="J4" s="105"/>
      <c r="K4" s="8"/>
    </row>
    <row r="5" spans="1:13" s="3" customFormat="1" ht="18.75" customHeight="1" x14ac:dyDescent="0.3">
      <c r="A5" s="106" t="s">
        <v>162</v>
      </c>
      <c r="B5" s="107"/>
      <c r="C5" s="108"/>
      <c r="D5" s="20" t="s">
        <v>0</v>
      </c>
      <c r="E5" s="21" t="s">
        <v>1</v>
      </c>
      <c r="F5" s="21" t="s">
        <v>2</v>
      </c>
      <c r="G5" s="21" t="s">
        <v>3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09"/>
      <c r="B6" s="110"/>
      <c r="C6" s="111"/>
      <c r="D6" s="92" t="s">
        <v>80</v>
      </c>
      <c r="E6" s="24" t="s">
        <v>150</v>
      </c>
      <c r="F6" s="24" t="s">
        <v>127</v>
      </c>
      <c r="G6" s="72" t="s">
        <v>81</v>
      </c>
      <c r="H6" s="92" t="s">
        <v>80</v>
      </c>
      <c r="I6" s="24" t="s">
        <v>150</v>
      </c>
      <c r="J6" s="24" t="s">
        <v>127</v>
      </c>
      <c r="K6" s="72" t="s">
        <v>81</v>
      </c>
    </row>
    <row r="7" spans="1:13" s="3" customFormat="1" ht="14.4" customHeight="1" x14ac:dyDescent="0.3">
      <c r="A7" s="1" t="s">
        <v>4</v>
      </c>
      <c r="B7" s="35" t="s">
        <v>5</v>
      </c>
      <c r="C7" s="36" t="s">
        <v>6</v>
      </c>
      <c r="D7" s="43" t="s">
        <v>87</v>
      </c>
      <c r="E7" s="44" t="s">
        <v>8</v>
      </c>
      <c r="F7" s="44" t="s">
        <v>9</v>
      </c>
      <c r="G7" s="44" t="s">
        <v>10</v>
      </c>
      <c r="H7" s="43" t="s">
        <v>83</v>
      </c>
      <c r="I7" s="43" t="s">
        <v>84</v>
      </c>
      <c r="J7" s="43" t="s">
        <v>85</v>
      </c>
      <c r="K7" s="43" t="s">
        <v>86</v>
      </c>
      <c r="L7" s="78" t="s">
        <v>15</v>
      </c>
      <c r="M7" s="78" t="s">
        <v>82</v>
      </c>
    </row>
    <row r="8" spans="1:13" ht="15.75" customHeight="1" x14ac:dyDescent="0.3">
      <c r="A8" s="7">
        <v>1</v>
      </c>
      <c r="B8" s="2" t="s">
        <v>101</v>
      </c>
      <c r="C8" s="2" t="s">
        <v>17</v>
      </c>
      <c r="D8" s="26">
        <v>5</v>
      </c>
      <c r="E8" s="26">
        <v>1</v>
      </c>
      <c r="F8" s="26">
        <v>3</v>
      </c>
      <c r="G8" s="26"/>
      <c r="H8" s="10">
        <f>VLOOKUP(D8,'[1]LOOK UP'!$A$1:$B$44, 2, FALSE)</f>
        <v>21</v>
      </c>
      <c r="I8" s="10">
        <f>VLOOKUP(E8,'[1]LOOK UP'!$A$1:$B$44, 2, FALSE)</f>
        <v>35</v>
      </c>
      <c r="J8" s="10">
        <f>VLOOKUP(F8,'[1]LOOK UP'!$A$1:$B$44, 2, FALSE)</f>
        <v>25</v>
      </c>
      <c r="K8" s="10">
        <f>VLOOKUP(G8,'[1]LOOK UP'!$A$1:$B$44, 2, FALSE)</f>
        <v>0</v>
      </c>
      <c r="L8" s="15">
        <f t="shared" ref="L8:L42" si="0">SUM(H8:K8)</f>
        <v>81</v>
      </c>
      <c r="M8" s="34">
        <f t="shared" ref="M8:M42" si="1">L8-(SMALL(H8:K8, 1))</f>
        <v>81</v>
      </c>
    </row>
    <row r="9" spans="1:13" ht="15.75" customHeight="1" x14ac:dyDescent="0.3">
      <c r="A9" s="7">
        <v>2</v>
      </c>
      <c r="B9" s="2" t="s">
        <v>88</v>
      </c>
      <c r="C9" s="2" t="s">
        <v>23</v>
      </c>
      <c r="D9" s="26">
        <v>1</v>
      </c>
      <c r="E9" s="26"/>
      <c r="F9" s="26">
        <v>1</v>
      </c>
      <c r="G9" s="26"/>
      <c r="H9" s="28">
        <f>VLOOKUP(D9,'[1]LOOK UP'!$A$1:$B$44, 2, FALSE)</f>
        <v>35</v>
      </c>
      <c r="I9" s="28">
        <f>VLOOKUP(E9,'[1]LOOK UP'!$A$1:$B$44, 2, FALSE)</f>
        <v>0</v>
      </c>
      <c r="J9" s="28">
        <f>VLOOKUP(F9,'[1]LOOK UP'!$A$1:$B$44, 2, FALSE)</f>
        <v>35</v>
      </c>
      <c r="K9" s="28">
        <f>VLOOKUP(G9,'[1]LOOK UP'!$A$1:$B$44, 2, FALSE)</f>
        <v>0</v>
      </c>
      <c r="L9" s="15">
        <f t="shared" si="0"/>
        <v>70</v>
      </c>
      <c r="M9" s="34">
        <f t="shared" si="1"/>
        <v>70</v>
      </c>
    </row>
    <row r="10" spans="1:13" ht="15.75" customHeight="1" x14ac:dyDescent="0.3">
      <c r="A10" s="7">
        <v>3</v>
      </c>
      <c r="B10" s="91" t="s">
        <v>104</v>
      </c>
      <c r="C10" s="91" t="s">
        <v>105</v>
      </c>
      <c r="D10" s="26">
        <v>7</v>
      </c>
      <c r="E10" s="26">
        <v>2</v>
      </c>
      <c r="F10" s="26">
        <v>5</v>
      </c>
      <c r="G10" s="26"/>
      <c r="H10" s="28">
        <f>VLOOKUP(D10,'[1]LOOK UP'!$A$1:$B$44, 2, FALSE)</f>
        <v>17</v>
      </c>
      <c r="I10" s="28">
        <f>VLOOKUP(E10,'[1]LOOK UP'!$A$1:$B$44, 2, FALSE)</f>
        <v>30</v>
      </c>
      <c r="J10" s="28">
        <f>VLOOKUP(F10,'[1]LOOK UP'!$A$1:$B$44, 2, FALSE)</f>
        <v>21</v>
      </c>
      <c r="K10" s="28">
        <f>VLOOKUP(G10,'[1]LOOK UP'!$A$1:$B$44, 2, FALSE)</f>
        <v>0</v>
      </c>
      <c r="L10" s="15">
        <f t="shared" si="0"/>
        <v>68</v>
      </c>
      <c r="M10" s="34">
        <f t="shared" si="1"/>
        <v>68</v>
      </c>
    </row>
    <row r="11" spans="1:13" ht="15.75" customHeight="1" x14ac:dyDescent="0.3">
      <c r="A11" s="7">
        <v>4</v>
      </c>
      <c r="B11" s="2" t="s">
        <v>89</v>
      </c>
      <c r="C11" s="2" t="s">
        <v>21</v>
      </c>
      <c r="D11" s="26">
        <v>4</v>
      </c>
      <c r="E11" s="26"/>
      <c r="F11" s="26">
        <v>2</v>
      </c>
      <c r="G11" s="26"/>
      <c r="H11" s="28">
        <f>VLOOKUP(D11,'[1]LOOK UP'!$A$1:$B$44, 2, FALSE)</f>
        <v>23</v>
      </c>
      <c r="I11" s="28">
        <f>VLOOKUP(E11,'[1]LOOK UP'!$A$1:$B$44, 2, FALSE)</f>
        <v>0</v>
      </c>
      <c r="J11" s="28">
        <f>VLOOKUP(F11,'[1]LOOK UP'!$A$1:$B$44, 2, FALSE)</f>
        <v>30</v>
      </c>
      <c r="K11" s="28">
        <f>VLOOKUP(G11,'[1]LOOK UP'!$A$1:$B$44, 2, FALSE)</f>
        <v>0</v>
      </c>
      <c r="L11" s="15">
        <f t="shared" si="0"/>
        <v>53</v>
      </c>
      <c r="M11" s="34">
        <f t="shared" si="1"/>
        <v>53</v>
      </c>
    </row>
    <row r="12" spans="1:13" ht="15.75" customHeight="1" x14ac:dyDescent="0.3">
      <c r="A12" s="7">
        <v>5</v>
      </c>
      <c r="B12" s="91" t="s">
        <v>90</v>
      </c>
      <c r="C12" s="91" t="s">
        <v>17</v>
      </c>
      <c r="D12" s="26">
        <v>3</v>
      </c>
      <c r="E12" s="26"/>
      <c r="F12" s="26">
        <v>4</v>
      </c>
      <c r="G12" s="26"/>
      <c r="H12" s="10">
        <f>VLOOKUP(D12,'[1]LOOK UP'!$A$1:$B$44, 2, FALSE)</f>
        <v>25</v>
      </c>
      <c r="I12" s="28">
        <f>VLOOKUP(E12,'[1]LOOK UP'!$A$1:$B$44, 2, FALSE)</f>
        <v>0</v>
      </c>
      <c r="J12" s="10">
        <f>VLOOKUP(F12,'[1]LOOK UP'!$A$1:$B$44, 2, FALSE)</f>
        <v>23</v>
      </c>
      <c r="K12" s="10">
        <f>VLOOKUP(G12,'[1]LOOK UP'!$A$1:$B$44, 2, FALSE)</f>
        <v>0</v>
      </c>
      <c r="L12" s="15">
        <f t="shared" si="0"/>
        <v>48</v>
      </c>
      <c r="M12" s="34">
        <f t="shared" si="1"/>
        <v>48</v>
      </c>
    </row>
    <row r="13" spans="1:13" ht="15.75" customHeight="1" x14ac:dyDescent="0.3">
      <c r="A13" s="7">
        <v>6</v>
      </c>
      <c r="B13" s="91" t="s">
        <v>134</v>
      </c>
      <c r="C13" s="91" t="s">
        <v>151</v>
      </c>
      <c r="D13" s="26"/>
      <c r="E13" s="26">
        <v>3</v>
      </c>
      <c r="F13" s="26">
        <v>6</v>
      </c>
      <c r="G13" s="26"/>
      <c r="H13" s="28">
        <f>VLOOKUP(D13,'[1]LOOK UP'!$A$1:$B$44, 2, FALSE)</f>
        <v>0</v>
      </c>
      <c r="I13" s="28">
        <f>VLOOKUP(E13,'[1]LOOK UP'!$A$1:$B$44, 2, FALSE)</f>
        <v>25</v>
      </c>
      <c r="J13" s="28">
        <f>VLOOKUP(F13,'[1]LOOK UP'!$A$1:$B$44, 2, FALSE)</f>
        <v>19</v>
      </c>
      <c r="K13" s="28">
        <f>VLOOKUP(G13,'[1]LOOK UP'!$A$1:$B$44, 2, FALSE)</f>
        <v>0</v>
      </c>
      <c r="L13" s="15">
        <f t="shared" si="0"/>
        <v>44</v>
      </c>
      <c r="M13" s="34">
        <f t="shared" si="1"/>
        <v>44</v>
      </c>
    </row>
    <row r="14" spans="1:13" ht="15.75" customHeight="1" x14ac:dyDescent="0.3">
      <c r="A14" s="7">
        <v>7</v>
      </c>
      <c r="B14" s="91" t="s">
        <v>106</v>
      </c>
      <c r="C14" s="91" t="s">
        <v>107</v>
      </c>
      <c r="D14" s="26">
        <v>8</v>
      </c>
      <c r="E14" s="26"/>
      <c r="F14" s="26">
        <v>7</v>
      </c>
      <c r="G14" s="26"/>
      <c r="H14" s="10">
        <f>VLOOKUP(D14,'[1]LOOK UP'!$A$1:$B$44, 2, FALSE)</f>
        <v>15</v>
      </c>
      <c r="I14" s="28">
        <f>VLOOKUP(E14,'[1]LOOK UP'!$A$1:$B$44, 2, FALSE)</f>
        <v>0</v>
      </c>
      <c r="J14" s="10">
        <f>VLOOKUP(F14,'[1]LOOK UP'!$A$1:$B$44, 2, FALSE)</f>
        <v>17</v>
      </c>
      <c r="K14" s="10">
        <f>VLOOKUP(G14,'[1]LOOK UP'!$A$1:$B$44, 2, FALSE)</f>
        <v>0</v>
      </c>
      <c r="L14" s="15">
        <f t="shared" si="0"/>
        <v>32</v>
      </c>
      <c r="M14" s="34">
        <f t="shared" si="1"/>
        <v>32</v>
      </c>
    </row>
    <row r="15" spans="1:13" ht="15.75" customHeight="1" x14ac:dyDescent="0.3">
      <c r="A15" s="7">
        <v>8</v>
      </c>
      <c r="B15" s="91" t="s">
        <v>91</v>
      </c>
      <c r="C15" s="91" t="s">
        <v>17</v>
      </c>
      <c r="D15" s="26">
        <v>2</v>
      </c>
      <c r="E15" s="26"/>
      <c r="F15" s="26"/>
      <c r="G15" s="26"/>
      <c r="H15" s="28">
        <f>VLOOKUP(D15,'[1]LOOK UP'!$A$1:$B$44, 2, FALSE)</f>
        <v>30</v>
      </c>
      <c r="I15" s="28">
        <f>VLOOKUP(E15,'[1]LOOK UP'!$A$1:$B$44, 2, FALSE)</f>
        <v>0</v>
      </c>
      <c r="J15" s="28">
        <f>VLOOKUP(F15,'[1]LOOK UP'!$A$1:$B$44, 2, FALSE)</f>
        <v>0</v>
      </c>
      <c r="K15" s="28">
        <f>VLOOKUP(G15,'[1]LOOK UP'!$A$1:$B$44, 2, FALSE)</f>
        <v>0</v>
      </c>
      <c r="L15" s="15">
        <f t="shared" si="0"/>
        <v>30</v>
      </c>
      <c r="M15" s="34">
        <f t="shared" si="1"/>
        <v>30</v>
      </c>
    </row>
    <row r="16" spans="1:13" ht="15.75" customHeight="1" x14ac:dyDescent="0.3">
      <c r="A16" s="7">
        <v>9</v>
      </c>
      <c r="B16" s="91" t="s">
        <v>100</v>
      </c>
      <c r="C16" s="91" t="s">
        <v>19</v>
      </c>
      <c r="D16" s="26">
        <v>6</v>
      </c>
      <c r="E16" s="26"/>
      <c r="F16" s="26"/>
      <c r="G16" s="26"/>
      <c r="H16" s="28">
        <f>VLOOKUP(D16,'[1]LOOK UP'!$A$1:$B$44, 2, FALSE)</f>
        <v>19</v>
      </c>
      <c r="I16" s="28">
        <f>VLOOKUP(E16,'[1]LOOK UP'!$A$1:$B$44, 2, FALSE)</f>
        <v>0</v>
      </c>
      <c r="J16" s="28">
        <f>VLOOKUP(F16,'[1]LOOK UP'!$A$1:$B$44, 2, FALSE)</f>
        <v>0</v>
      </c>
      <c r="K16" s="28">
        <f>VLOOKUP(G16,'[1]LOOK UP'!$A$1:$B$44, 2, FALSE)</f>
        <v>0</v>
      </c>
      <c r="L16" s="15">
        <f t="shared" si="0"/>
        <v>19</v>
      </c>
      <c r="M16" s="34">
        <f t="shared" si="1"/>
        <v>19</v>
      </c>
    </row>
    <row r="17" spans="1:13" ht="15.75" customHeight="1" x14ac:dyDescent="0.3">
      <c r="A17" s="7">
        <v>10</v>
      </c>
      <c r="B17" s="91" t="s">
        <v>155</v>
      </c>
      <c r="C17" s="91" t="s">
        <v>21</v>
      </c>
      <c r="D17" s="26"/>
      <c r="E17" s="26"/>
      <c r="F17" s="26">
        <v>8</v>
      </c>
      <c r="G17" s="26"/>
      <c r="H17" s="28">
        <f>VLOOKUP(D17,'[1]LOOK UP'!$A$1:$B$44, 2, FALSE)</f>
        <v>0</v>
      </c>
      <c r="I17" s="28">
        <f>VLOOKUP(E17,'[1]LOOK UP'!$A$1:$B$44, 2, FALSE)</f>
        <v>0</v>
      </c>
      <c r="J17" s="28">
        <f>VLOOKUP(F17,'[1]LOOK UP'!$A$1:$B$44, 2, FALSE)</f>
        <v>15</v>
      </c>
      <c r="K17" s="28">
        <f>VLOOKUP(G17,'[1]LOOK UP'!$A$1:$B$44, 2, FALSE)</f>
        <v>0</v>
      </c>
      <c r="L17" s="15">
        <f t="shared" si="0"/>
        <v>15</v>
      </c>
      <c r="M17" s="34">
        <f t="shared" si="1"/>
        <v>15</v>
      </c>
    </row>
    <row r="18" spans="1:13" ht="15.6" x14ac:dyDescent="0.3">
      <c r="A18" s="7">
        <v>11</v>
      </c>
      <c r="B18" s="91" t="s">
        <v>92</v>
      </c>
      <c r="C18" s="91" t="s">
        <v>17</v>
      </c>
      <c r="D18" s="26">
        <v>9</v>
      </c>
      <c r="E18" s="26"/>
      <c r="F18" s="26"/>
      <c r="G18" s="26"/>
      <c r="H18" s="28">
        <f>VLOOKUP(D18,'[1]LOOK UP'!$A$1:$B$44, 2, FALSE)</f>
        <v>13</v>
      </c>
      <c r="I18" s="28">
        <f>VLOOKUP(E18,'[1]LOOK UP'!$A$1:$B$44, 2, FALSE)</f>
        <v>0</v>
      </c>
      <c r="J18" s="28">
        <f>VLOOKUP(F18,'[1]LOOK UP'!$A$1:$B$44, 2, FALSE)</f>
        <v>0</v>
      </c>
      <c r="K18" s="28">
        <f>VLOOKUP(G18,'[1]LOOK UP'!$A$1:$B$44, 2, FALSE)</f>
        <v>0</v>
      </c>
      <c r="L18" s="15">
        <f t="shared" si="0"/>
        <v>13</v>
      </c>
      <c r="M18" s="34">
        <f t="shared" si="1"/>
        <v>13</v>
      </c>
    </row>
    <row r="19" spans="1:13" ht="15.6" x14ac:dyDescent="0.3">
      <c r="A19" s="7">
        <v>12</v>
      </c>
      <c r="B19" s="91" t="s">
        <v>156</v>
      </c>
      <c r="C19" s="91" t="s">
        <v>24</v>
      </c>
      <c r="D19" s="26"/>
      <c r="E19" s="26"/>
      <c r="F19" s="95">
        <v>9</v>
      </c>
      <c r="G19" s="26"/>
      <c r="H19" s="28">
        <f>VLOOKUP(D19,'[1]LOOK UP'!$A$1:$B$44, 2, FALSE)</f>
        <v>0</v>
      </c>
      <c r="I19" s="28">
        <f>VLOOKUP(E19,'[1]LOOK UP'!$A$1:$B$44, 2, FALSE)</f>
        <v>0</v>
      </c>
      <c r="J19" s="28">
        <f>VLOOKUP(F19,'[1]LOOK UP'!$A$1:$B$44, 2, FALSE)</f>
        <v>13</v>
      </c>
      <c r="K19" s="28">
        <f>VLOOKUP(G19,'[1]LOOK UP'!$A$1:$B$44, 2, FALSE)</f>
        <v>0</v>
      </c>
      <c r="L19" s="15">
        <f t="shared" si="0"/>
        <v>13</v>
      </c>
      <c r="M19" s="34">
        <f t="shared" si="1"/>
        <v>13</v>
      </c>
    </row>
    <row r="20" spans="1:13" ht="15.6" x14ac:dyDescent="0.3">
      <c r="A20" s="7">
        <v>13</v>
      </c>
      <c r="B20" s="15"/>
      <c r="C20" s="9"/>
      <c r="D20" s="25"/>
      <c r="E20" s="25"/>
      <c r="F20" s="25"/>
      <c r="G20" s="25"/>
      <c r="H20" s="27">
        <f>VLOOKUP(D20,'[1]LOOK UP'!$A$1:$B$44, 2, FALSE)</f>
        <v>0</v>
      </c>
      <c r="I20" s="28">
        <f>VLOOKUP(E20,'[1]LOOK UP'!$A$1:$B$44, 2, FALSE)</f>
        <v>0</v>
      </c>
      <c r="J20" s="28">
        <f>VLOOKUP(F20,'[1]LOOK UP'!$A$1:$B$44, 2, FALSE)</f>
        <v>0</v>
      </c>
      <c r="K20" s="28">
        <f>VLOOKUP(G20,'[1]LOOK UP'!$A$1:$B$44, 2, FALSE)</f>
        <v>0</v>
      </c>
      <c r="L20" s="15">
        <f t="shared" si="0"/>
        <v>0</v>
      </c>
      <c r="M20" s="34">
        <f t="shared" si="1"/>
        <v>0</v>
      </c>
    </row>
    <row r="21" spans="1:13" ht="15.6" x14ac:dyDescent="0.3">
      <c r="A21" s="7">
        <v>14</v>
      </c>
      <c r="B21" s="40"/>
      <c r="C21" s="41"/>
      <c r="D21" s="25"/>
      <c r="E21" s="25"/>
      <c r="F21" s="25"/>
      <c r="G21" s="25"/>
      <c r="H21" s="27">
        <f>VLOOKUP(D21,'[1]LOOK UP'!$A$1:$B$44, 2, FALSE)</f>
        <v>0</v>
      </c>
      <c r="I21" s="28">
        <f>VLOOKUP(E21,'[1]LOOK UP'!$A$1:$B$44, 2, FALSE)</f>
        <v>0</v>
      </c>
      <c r="J21" s="28">
        <f>VLOOKUP(F21,'[1]LOOK UP'!$A$1:$B$44, 2, FALSE)</f>
        <v>0</v>
      </c>
      <c r="K21" s="28">
        <f>VLOOKUP(G21,'[1]LOOK UP'!$A$1:$B$44, 2, FALSE)</f>
        <v>0</v>
      </c>
      <c r="L21" s="15">
        <f t="shared" si="0"/>
        <v>0</v>
      </c>
      <c r="M21" s="34">
        <f t="shared" si="1"/>
        <v>0</v>
      </c>
    </row>
    <row r="22" spans="1:13" ht="15.6" x14ac:dyDescent="0.3">
      <c r="A22" s="7">
        <v>15</v>
      </c>
      <c r="B22" s="15"/>
      <c r="C22" s="9"/>
      <c r="D22" s="25"/>
      <c r="E22" s="25"/>
      <c r="F22" s="25"/>
      <c r="G22" s="25"/>
      <c r="H22" s="27">
        <f>VLOOKUP(D22,'[1]LOOK UP'!$A$1:$B$44, 2, FALSE)</f>
        <v>0</v>
      </c>
      <c r="I22" s="28">
        <f>VLOOKUP(E22,'[1]LOOK UP'!$A$1:$B$44, 2, FALSE)</f>
        <v>0</v>
      </c>
      <c r="J22" s="28">
        <f>VLOOKUP(F22,'[1]LOOK UP'!$A$1:$B$44, 2, FALSE)</f>
        <v>0</v>
      </c>
      <c r="K22" s="28">
        <f>VLOOKUP(G22,'[1]LOOK UP'!$A$1:$B$44, 2, FALSE)</f>
        <v>0</v>
      </c>
      <c r="L22" s="15">
        <f t="shared" si="0"/>
        <v>0</v>
      </c>
      <c r="M22" s="34">
        <f t="shared" si="1"/>
        <v>0</v>
      </c>
    </row>
    <row r="23" spans="1:13" ht="15.6" x14ac:dyDescent="0.3">
      <c r="A23" s="7">
        <v>16</v>
      </c>
      <c r="B23" s="15"/>
      <c r="C23" s="9"/>
      <c r="D23" s="25"/>
      <c r="E23" s="25"/>
      <c r="F23" s="25"/>
      <c r="G23" s="25"/>
      <c r="H23" s="27">
        <f>VLOOKUP(D23,'[1]LOOK UP'!$A$1:$B$44, 2, FALSE)</f>
        <v>0</v>
      </c>
      <c r="I23" s="28">
        <f>VLOOKUP(E23,'[1]LOOK UP'!$A$1:$B$44, 2, FALSE)</f>
        <v>0</v>
      </c>
      <c r="J23" s="28">
        <f>VLOOKUP(F23,'[1]LOOK UP'!$A$1:$B$44, 2, FALSE)</f>
        <v>0</v>
      </c>
      <c r="K23" s="28">
        <f>VLOOKUP(G23,'[1]LOOK UP'!$A$1:$B$44, 2, FALSE)</f>
        <v>0</v>
      </c>
      <c r="L23" s="15">
        <f t="shared" si="0"/>
        <v>0</v>
      </c>
      <c r="M23" s="34">
        <f t="shared" si="1"/>
        <v>0</v>
      </c>
    </row>
    <row r="24" spans="1:13" ht="15.6" x14ac:dyDescent="0.3">
      <c r="A24" s="7">
        <v>17</v>
      </c>
      <c r="B24" s="15"/>
      <c r="C24" s="9"/>
      <c r="D24" s="25"/>
      <c r="E24" s="25"/>
      <c r="F24" s="25"/>
      <c r="G24" s="25"/>
      <c r="H24" s="27">
        <f>VLOOKUP(D24,'[1]LOOK UP'!$A$1:$B$44, 2, FALSE)</f>
        <v>0</v>
      </c>
      <c r="I24" s="28">
        <f>VLOOKUP(E24,'[1]LOOK UP'!$A$1:$B$44, 2, FALSE)</f>
        <v>0</v>
      </c>
      <c r="J24" s="28">
        <f>VLOOKUP(F24,'[1]LOOK UP'!$A$1:$B$44, 2, FALSE)</f>
        <v>0</v>
      </c>
      <c r="K24" s="28">
        <f>VLOOKUP(G24,'[1]LOOK UP'!$A$1:$B$44, 2, FALSE)</f>
        <v>0</v>
      </c>
      <c r="L24" s="15">
        <f t="shared" si="0"/>
        <v>0</v>
      </c>
      <c r="M24" s="34">
        <f t="shared" si="1"/>
        <v>0</v>
      </c>
    </row>
    <row r="25" spans="1:13" ht="15.6" x14ac:dyDescent="0.3">
      <c r="A25" s="7">
        <v>18</v>
      </c>
      <c r="B25" s="15"/>
      <c r="C25" s="9"/>
      <c r="D25" s="25"/>
      <c r="E25" s="25"/>
      <c r="F25" s="25"/>
      <c r="G25" s="25"/>
      <c r="H25" s="27">
        <f>VLOOKUP(D25,'[1]LOOK UP'!$A$1:$B$44, 2, FALSE)</f>
        <v>0</v>
      </c>
      <c r="I25" s="28">
        <f>VLOOKUP(E25,'[1]LOOK UP'!$A$1:$B$44, 2, FALSE)</f>
        <v>0</v>
      </c>
      <c r="J25" s="28">
        <f>VLOOKUP(F25,'[1]LOOK UP'!$A$1:$B$44, 2, FALSE)</f>
        <v>0</v>
      </c>
      <c r="K25" s="28">
        <f>VLOOKUP(G25,'[1]LOOK UP'!$A$1:$B$44, 2, FALSE)</f>
        <v>0</v>
      </c>
      <c r="L25" s="15">
        <f t="shared" si="0"/>
        <v>0</v>
      </c>
      <c r="M25" s="34">
        <f t="shared" si="1"/>
        <v>0</v>
      </c>
    </row>
    <row r="26" spans="1:13" ht="15.6" x14ac:dyDescent="0.3">
      <c r="A26" s="7">
        <v>19</v>
      </c>
      <c r="B26" s="15"/>
      <c r="C26" s="9"/>
      <c r="D26" s="25"/>
      <c r="E26" s="25"/>
      <c r="F26" s="25"/>
      <c r="G26" s="25"/>
      <c r="H26" s="16">
        <f>VLOOKUP(D26,'[1]LOOK UP'!$A$1:$B$44, 2, FALSE)</f>
        <v>0</v>
      </c>
      <c r="I26" s="28">
        <f>VLOOKUP(E26,'[1]LOOK UP'!$A$1:$B$44, 2, FALSE)</f>
        <v>0</v>
      </c>
      <c r="J26" s="10">
        <f>VLOOKUP(F26,'[1]LOOK UP'!$A$1:$B$44, 2, FALSE)</f>
        <v>0</v>
      </c>
      <c r="K26" s="10">
        <f>VLOOKUP(G26,'[1]LOOK UP'!$A$1:$B$44, 2, FALSE)</f>
        <v>0</v>
      </c>
      <c r="L26" s="15">
        <f t="shared" si="0"/>
        <v>0</v>
      </c>
      <c r="M26" s="34">
        <f t="shared" si="1"/>
        <v>0</v>
      </c>
    </row>
    <row r="27" spans="1:13" ht="15.6" x14ac:dyDescent="0.3">
      <c r="A27" s="7">
        <v>20</v>
      </c>
      <c r="B27" s="15"/>
      <c r="C27" s="9"/>
      <c r="D27" s="25"/>
      <c r="E27" s="25"/>
      <c r="F27" s="25"/>
      <c r="G27" s="25"/>
      <c r="H27" s="16">
        <f>VLOOKUP(D27,'[1]LOOK UP'!$A$1:$B$44, 2, FALSE)</f>
        <v>0</v>
      </c>
      <c r="I27" s="28">
        <f>VLOOKUP(E27,'[1]LOOK UP'!$A$1:$B$44, 2, FALSE)</f>
        <v>0</v>
      </c>
      <c r="J27" s="10">
        <f>VLOOKUP(F27,'[1]LOOK UP'!$A$1:$B$44, 2, FALSE)</f>
        <v>0</v>
      </c>
      <c r="K27" s="10">
        <f>VLOOKUP(G27,'[1]LOOK UP'!$A$1:$B$44, 2, FALSE)</f>
        <v>0</v>
      </c>
      <c r="L27" s="15">
        <f t="shared" si="0"/>
        <v>0</v>
      </c>
      <c r="M27" s="34">
        <f t="shared" si="1"/>
        <v>0</v>
      </c>
    </row>
    <row r="28" spans="1:13" ht="15.6" x14ac:dyDescent="0.3">
      <c r="A28" s="7">
        <v>21</v>
      </c>
      <c r="B28" s="15"/>
      <c r="C28" s="9"/>
      <c r="D28" s="25"/>
      <c r="E28" s="25"/>
      <c r="F28" s="25"/>
      <c r="G28" s="25"/>
      <c r="H28" s="16">
        <f>VLOOKUP(D28,'[1]LOOK UP'!$A$1:$B$44, 2, FALSE)</f>
        <v>0</v>
      </c>
      <c r="I28" s="28">
        <f>VLOOKUP(E28,'[1]LOOK UP'!$A$1:$B$44, 2, FALSE)</f>
        <v>0</v>
      </c>
      <c r="J28" s="10">
        <f>VLOOKUP(F28,'[1]LOOK UP'!$A$1:$B$44, 2, FALSE)</f>
        <v>0</v>
      </c>
      <c r="K28" s="10">
        <f>VLOOKUP(G28,'[1]LOOK UP'!$A$1:$B$44, 2, FALSE)</f>
        <v>0</v>
      </c>
      <c r="L28" s="15">
        <f t="shared" si="0"/>
        <v>0</v>
      </c>
      <c r="M28" s="34">
        <f t="shared" si="1"/>
        <v>0</v>
      </c>
    </row>
    <row r="29" spans="1:13" ht="15.6" x14ac:dyDescent="0.3">
      <c r="A29" s="7">
        <v>22</v>
      </c>
      <c r="B29" s="15"/>
      <c r="C29" s="9"/>
      <c r="D29" s="25"/>
      <c r="E29" s="25"/>
      <c r="F29" s="25"/>
      <c r="G29" s="25"/>
      <c r="H29" s="27">
        <f>VLOOKUP(D29,'[1]LOOK UP'!$A$1:$B$44, 2, FALSE)</f>
        <v>0</v>
      </c>
      <c r="I29" s="28">
        <f>VLOOKUP(E29,'[1]LOOK UP'!$A$1:$B$44, 2, FALSE)</f>
        <v>0</v>
      </c>
      <c r="J29" s="28">
        <f>VLOOKUP(F29,'[1]LOOK UP'!$A$1:$B$44, 2, FALSE)</f>
        <v>0</v>
      </c>
      <c r="K29" s="28">
        <f>VLOOKUP(G29,'[1]LOOK UP'!$A$1:$B$44, 2, FALSE)</f>
        <v>0</v>
      </c>
      <c r="L29" s="15">
        <f t="shared" si="0"/>
        <v>0</v>
      </c>
      <c r="M29" s="34">
        <f t="shared" si="1"/>
        <v>0</v>
      </c>
    </row>
    <row r="30" spans="1:13" ht="15.6" x14ac:dyDescent="0.3">
      <c r="A30" s="7">
        <v>23</v>
      </c>
      <c r="B30" s="15"/>
      <c r="C30" s="9"/>
      <c r="D30" s="25"/>
      <c r="E30" s="25"/>
      <c r="F30" s="25"/>
      <c r="G30" s="25"/>
      <c r="H30" s="16">
        <f>VLOOKUP(D30,'[1]LOOK UP'!$A$1:$B$44, 2, FALSE)</f>
        <v>0</v>
      </c>
      <c r="I30" s="10">
        <f>VLOOKUP(E30,'[1]LOOK UP'!$A$1:$B$44, 2, FALSE)</f>
        <v>0</v>
      </c>
      <c r="J30" s="10">
        <f>VLOOKUP(F30,'[1]LOOK UP'!$A$1:$B$44, 2, FALSE)</f>
        <v>0</v>
      </c>
      <c r="K30" s="10">
        <f>VLOOKUP(G30,'[1]LOOK UP'!$A$1:$B$44, 2, FALSE)</f>
        <v>0</v>
      </c>
      <c r="L30" s="15">
        <f t="shared" si="0"/>
        <v>0</v>
      </c>
      <c r="M30" s="34">
        <f t="shared" si="1"/>
        <v>0</v>
      </c>
    </row>
    <row r="31" spans="1:13" ht="15.6" x14ac:dyDescent="0.3">
      <c r="A31" s="7">
        <v>24</v>
      </c>
      <c r="B31" s="15"/>
      <c r="C31" s="9"/>
      <c r="D31" s="25"/>
      <c r="E31" s="25"/>
      <c r="F31" s="25"/>
      <c r="G31" s="25"/>
      <c r="H31" s="27">
        <f>VLOOKUP(D31,'[1]LOOK UP'!$A$1:$B$44, 2, FALSE)</f>
        <v>0</v>
      </c>
      <c r="I31" s="28">
        <f>VLOOKUP(E31,'[1]LOOK UP'!$A$1:$B$44, 2, FALSE)</f>
        <v>0</v>
      </c>
      <c r="J31" s="28">
        <f>VLOOKUP(F31,'[1]LOOK UP'!$A$1:$B$44, 2, FALSE)</f>
        <v>0</v>
      </c>
      <c r="K31" s="28">
        <f>VLOOKUP(G31,'[1]LOOK UP'!$A$1:$B$44, 2, FALSE)</f>
        <v>0</v>
      </c>
      <c r="L31" s="15">
        <f t="shared" si="0"/>
        <v>0</v>
      </c>
      <c r="M31" s="34">
        <f t="shared" si="1"/>
        <v>0</v>
      </c>
    </row>
    <row r="32" spans="1:13" ht="15.6" x14ac:dyDescent="0.3">
      <c r="A32" s="7">
        <v>25</v>
      </c>
      <c r="B32" s="15"/>
      <c r="C32" s="9"/>
      <c r="D32" s="25"/>
      <c r="E32" s="25"/>
      <c r="F32" s="25"/>
      <c r="G32" s="25"/>
      <c r="H32" s="16">
        <f>VLOOKUP(D32,'[1]LOOK UP'!$A$1:$B$44, 2, FALSE)</f>
        <v>0</v>
      </c>
      <c r="I32" s="28">
        <f>VLOOKUP(E32,'[1]LOOK UP'!$A$1:$B$44, 2, FALSE)</f>
        <v>0</v>
      </c>
      <c r="J32" s="10">
        <f>VLOOKUP(F32,'[1]LOOK UP'!$A$1:$B$44, 2, FALSE)</f>
        <v>0</v>
      </c>
      <c r="K32" s="10">
        <f>VLOOKUP(G32,'[1]LOOK UP'!$A$1:$B$44, 2, FALSE)</f>
        <v>0</v>
      </c>
      <c r="L32" s="15">
        <f t="shared" si="0"/>
        <v>0</v>
      </c>
      <c r="M32" s="34">
        <f t="shared" si="1"/>
        <v>0</v>
      </c>
    </row>
    <row r="33" spans="1:13" ht="15.6" x14ac:dyDescent="0.3">
      <c r="A33" s="7">
        <v>26</v>
      </c>
      <c r="B33" s="15"/>
      <c r="C33" s="9"/>
      <c r="D33" s="25"/>
      <c r="E33" s="25"/>
      <c r="F33" s="25"/>
      <c r="G33" s="25"/>
      <c r="H33" s="27">
        <f>VLOOKUP(D33,'[1]LOOK UP'!$A$1:$B$44, 2, FALSE)</f>
        <v>0</v>
      </c>
      <c r="I33" s="28">
        <f>VLOOKUP(E33,'[1]LOOK UP'!$A$1:$B$44, 2, FALSE)</f>
        <v>0</v>
      </c>
      <c r="J33" s="28">
        <f>VLOOKUP(F33,'[1]LOOK UP'!$A$1:$B$44, 2, FALSE)</f>
        <v>0</v>
      </c>
      <c r="K33" s="28">
        <f>VLOOKUP(G33,'[1]LOOK UP'!$A$1:$B$44, 2, FALSE)</f>
        <v>0</v>
      </c>
      <c r="L33" s="15">
        <f t="shared" si="0"/>
        <v>0</v>
      </c>
      <c r="M33" s="34">
        <f t="shared" si="1"/>
        <v>0</v>
      </c>
    </row>
    <row r="34" spans="1:13" ht="15.6" x14ac:dyDescent="0.3">
      <c r="A34" s="7">
        <v>27</v>
      </c>
      <c r="B34" s="15"/>
      <c r="C34" s="9"/>
      <c r="D34" s="25"/>
      <c r="E34" s="25"/>
      <c r="F34" s="25"/>
      <c r="G34" s="25"/>
      <c r="H34" s="45">
        <f>VLOOKUP(D34,'[1]LOOK UP'!$A$1:$B$44, 2, FALSE)</f>
        <v>0</v>
      </c>
      <c r="I34" s="46">
        <f>VLOOKUP(E34,'[1]LOOK UP'!$A$1:$B$44, 2, FALSE)</f>
        <v>0</v>
      </c>
      <c r="J34" s="46">
        <f>VLOOKUP(F34,'[1]LOOK UP'!$A$1:$B$44, 2, FALSE)</f>
        <v>0</v>
      </c>
      <c r="K34" s="46">
        <f>VLOOKUP(G34,'[1]LOOK UP'!$A$1:$B$44, 2, FALSE)</f>
        <v>0</v>
      </c>
      <c r="L34" s="40">
        <f t="shared" si="0"/>
        <v>0</v>
      </c>
      <c r="M34" s="42">
        <f t="shared" si="1"/>
        <v>0</v>
      </c>
    </row>
    <row r="35" spans="1:13" ht="15.6" x14ac:dyDescent="0.3">
      <c r="A35" s="7">
        <v>28</v>
      </c>
      <c r="B35" s="15"/>
      <c r="C35" s="9"/>
      <c r="D35" s="25"/>
      <c r="E35" s="25"/>
      <c r="F35" s="25"/>
      <c r="G35" s="25"/>
      <c r="H35" s="69">
        <f>VLOOKUP(D35,'[1]LOOK UP'!$A$1:$B$44, 2, FALSE)</f>
        <v>0</v>
      </c>
      <c r="I35" s="70">
        <f>VLOOKUP(E35,'[1]LOOK UP'!$A$1:$B$44, 2, FALSE)</f>
        <v>0</v>
      </c>
      <c r="J35" s="71">
        <f>VLOOKUP(F35,'[1]LOOK UP'!$A$1:$B$44, 2, FALSE)</f>
        <v>0</v>
      </c>
      <c r="K35" s="71">
        <f>VLOOKUP(G35,'[1]LOOK UP'!$A$1:$B$44, 2, FALSE)</f>
        <v>0</v>
      </c>
      <c r="L35" s="40">
        <f t="shared" si="0"/>
        <v>0</v>
      </c>
      <c r="M35" s="42">
        <f t="shared" si="1"/>
        <v>0</v>
      </c>
    </row>
    <row r="36" spans="1:13" ht="15.6" x14ac:dyDescent="0.3">
      <c r="A36" s="7">
        <v>29</v>
      </c>
      <c r="B36" s="15"/>
      <c r="C36" s="9"/>
      <c r="D36" s="25"/>
      <c r="E36" s="74"/>
      <c r="F36" s="74"/>
      <c r="G36" s="26"/>
      <c r="H36" s="75">
        <f>VLOOKUP(D36,'[1]LOOK UP'!$A$1:$B$44, 2, FALSE)</f>
        <v>0</v>
      </c>
      <c r="I36" s="76">
        <f>VLOOKUP(E36,'[1]LOOK UP'!$A$1:$B$44, 2, FALSE)</f>
        <v>0</v>
      </c>
      <c r="J36" s="77">
        <f>VLOOKUP(F36,'[1]LOOK UP'!$A$1:$B$44, 2, FALSE)</f>
        <v>0</v>
      </c>
      <c r="K36" s="77">
        <f>VLOOKUP(G36,'[1]LOOK UP'!$A$1:$B$44, 2, FALSE)</f>
        <v>0</v>
      </c>
      <c r="L36" s="15">
        <f t="shared" si="0"/>
        <v>0</v>
      </c>
      <c r="M36" s="34">
        <f t="shared" si="1"/>
        <v>0</v>
      </c>
    </row>
    <row r="37" spans="1:13" ht="15.6" x14ac:dyDescent="0.3">
      <c r="A37" s="7">
        <v>30</v>
      </c>
      <c r="B37" s="15"/>
      <c r="C37" s="9"/>
      <c r="D37" s="25"/>
      <c r="E37" s="74"/>
      <c r="F37" s="74"/>
      <c r="G37" s="26"/>
      <c r="H37" s="75">
        <f>VLOOKUP(D37,'[1]LOOK UP'!$A$1:$B$44, 2, FALSE)</f>
        <v>0</v>
      </c>
      <c r="I37" s="76">
        <f>VLOOKUP(E37,'[1]LOOK UP'!$A$1:$B$44, 2, FALSE)</f>
        <v>0</v>
      </c>
      <c r="J37" s="77">
        <f>VLOOKUP(F37,'[1]LOOK UP'!$A$1:$B$44, 2, FALSE)</f>
        <v>0</v>
      </c>
      <c r="K37" s="77">
        <f>VLOOKUP(G37,'[1]LOOK UP'!$A$1:$B$44, 2, FALSE)</f>
        <v>0</v>
      </c>
      <c r="L37" s="15">
        <f t="shared" si="0"/>
        <v>0</v>
      </c>
      <c r="M37" s="34">
        <f t="shared" si="1"/>
        <v>0</v>
      </c>
    </row>
    <row r="38" spans="1:13" ht="15.6" x14ac:dyDescent="0.3">
      <c r="A38" s="7">
        <v>31</v>
      </c>
      <c r="B38" s="15"/>
      <c r="C38" s="9"/>
      <c r="D38" s="25"/>
      <c r="E38" s="74"/>
      <c r="F38" s="74"/>
      <c r="G38" s="26"/>
      <c r="H38" s="75">
        <f>VLOOKUP(D38,'[1]LOOK UP'!$A$1:$B$44, 2, FALSE)</f>
        <v>0</v>
      </c>
      <c r="I38" s="76">
        <f>VLOOKUP(E38,'[1]LOOK UP'!$A$1:$B$44, 2, FALSE)</f>
        <v>0</v>
      </c>
      <c r="J38" s="77">
        <f>VLOOKUP(F38,'[1]LOOK UP'!$A$1:$B$44, 2, FALSE)</f>
        <v>0</v>
      </c>
      <c r="K38" s="77">
        <f>VLOOKUP(G38,'[1]LOOK UP'!$A$1:$B$44, 2, FALSE)</f>
        <v>0</v>
      </c>
      <c r="L38" s="15">
        <f t="shared" si="0"/>
        <v>0</v>
      </c>
      <c r="M38" s="34">
        <f t="shared" si="1"/>
        <v>0</v>
      </c>
    </row>
    <row r="39" spans="1:13" ht="15.6" x14ac:dyDescent="0.3">
      <c r="A39" s="7">
        <v>32</v>
      </c>
      <c r="B39" s="15"/>
      <c r="C39" s="9"/>
      <c r="D39" s="25"/>
      <c r="E39" s="74"/>
      <c r="F39" s="74"/>
      <c r="G39" s="26"/>
      <c r="H39" s="75">
        <f>VLOOKUP(D39,'[1]LOOK UP'!$A$1:$B$44, 2, FALSE)</f>
        <v>0</v>
      </c>
      <c r="I39" s="76">
        <f>VLOOKUP(E39,'[1]LOOK UP'!$A$1:$B$44, 2, FALSE)</f>
        <v>0</v>
      </c>
      <c r="J39" s="77">
        <f>VLOOKUP(F39,'[1]LOOK UP'!$A$1:$B$44, 2, FALSE)</f>
        <v>0</v>
      </c>
      <c r="K39" s="77">
        <f>VLOOKUP(G39,'[1]LOOK UP'!$A$1:$B$44, 2, FALSE)</f>
        <v>0</v>
      </c>
      <c r="L39" s="15">
        <f t="shared" si="0"/>
        <v>0</v>
      </c>
      <c r="M39" s="34">
        <f t="shared" si="1"/>
        <v>0</v>
      </c>
    </row>
    <row r="40" spans="1:13" ht="15.6" x14ac:dyDescent="0.3">
      <c r="A40" s="7">
        <v>33</v>
      </c>
      <c r="B40" s="15"/>
      <c r="C40" s="9"/>
      <c r="D40" s="25"/>
      <c r="E40" s="74"/>
      <c r="F40" s="74"/>
      <c r="G40" s="26"/>
      <c r="H40" s="75">
        <f>VLOOKUP(D40,'[1]LOOK UP'!$A$1:$B$44, 2, FALSE)</f>
        <v>0</v>
      </c>
      <c r="I40" s="76">
        <f>VLOOKUP(E40,'[1]LOOK UP'!$A$1:$B$44, 2, FALSE)</f>
        <v>0</v>
      </c>
      <c r="J40" s="77">
        <f>VLOOKUP(F40,'[1]LOOK UP'!$A$1:$B$44, 2, FALSE)</f>
        <v>0</v>
      </c>
      <c r="K40" s="77">
        <f>VLOOKUP(G40,'[1]LOOK UP'!$A$1:$B$44, 2, FALSE)</f>
        <v>0</v>
      </c>
      <c r="L40" s="15">
        <f t="shared" si="0"/>
        <v>0</v>
      </c>
      <c r="M40" s="34">
        <f t="shared" si="1"/>
        <v>0</v>
      </c>
    </row>
    <row r="41" spans="1:13" ht="15.6" x14ac:dyDescent="0.3">
      <c r="A41" s="7">
        <v>34</v>
      </c>
      <c r="B41" s="15"/>
      <c r="C41" s="9"/>
      <c r="D41" s="25"/>
      <c r="E41" s="74"/>
      <c r="F41" s="74"/>
      <c r="G41" s="26"/>
      <c r="H41" s="75">
        <f>VLOOKUP(D41,'[1]LOOK UP'!$A$1:$B$44, 2, FALSE)</f>
        <v>0</v>
      </c>
      <c r="I41" s="76">
        <f>VLOOKUP(E41,'[1]LOOK UP'!$A$1:$B$44, 2, FALSE)</f>
        <v>0</v>
      </c>
      <c r="J41" s="77">
        <f>VLOOKUP(F41,'[1]LOOK UP'!$A$1:$B$44, 2, FALSE)</f>
        <v>0</v>
      </c>
      <c r="K41" s="77">
        <f>VLOOKUP(G41,'[1]LOOK UP'!$A$1:$B$44, 2, FALSE)</f>
        <v>0</v>
      </c>
      <c r="L41" s="15">
        <f t="shared" si="0"/>
        <v>0</v>
      </c>
      <c r="M41" s="34">
        <f t="shared" si="1"/>
        <v>0</v>
      </c>
    </row>
    <row r="42" spans="1:13" ht="15.6" x14ac:dyDescent="0.3">
      <c r="A42" s="7">
        <v>35</v>
      </c>
      <c r="B42" s="15"/>
      <c r="C42" s="9"/>
      <c r="D42" s="25"/>
      <c r="E42" s="74"/>
      <c r="F42" s="74"/>
      <c r="G42" s="26"/>
      <c r="H42" s="75">
        <f>VLOOKUP(D42,'[1]LOOK UP'!$A$1:$B$44, 2, FALSE)</f>
        <v>0</v>
      </c>
      <c r="I42" s="76">
        <f>VLOOKUP(E42,'[1]LOOK UP'!$A$1:$B$44, 2, FALSE)</f>
        <v>0</v>
      </c>
      <c r="J42" s="77">
        <f>VLOOKUP(F42,'[1]LOOK UP'!$A$1:$B$44, 2, FALSE)</f>
        <v>0</v>
      </c>
      <c r="K42" s="77">
        <f>VLOOKUP(G42,'[1]LOOK UP'!$A$1:$B$44, 2, FALSE)</f>
        <v>0</v>
      </c>
      <c r="L42" s="15">
        <f t="shared" si="0"/>
        <v>0</v>
      </c>
      <c r="M42" s="34">
        <f t="shared" si="1"/>
        <v>0</v>
      </c>
    </row>
    <row r="43" spans="1:13" x14ac:dyDescent="0.3">
      <c r="A43" s="7">
        <v>36</v>
      </c>
      <c r="B43" s="15"/>
      <c r="C43" s="9"/>
      <c r="D43" s="12"/>
      <c r="E43" s="2"/>
      <c r="F43" s="2"/>
      <c r="G43" s="2"/>
      <c r="H43" s="10">
        <f>VLOOKUP(D43,'[1]LOOK UP'!$A$1:$B$44, 2, FALSE)</f>
        <v>0</v>
      </c>
      <c r="I43" s="10">
        <f>VLOOKUP(E43,'[1]LOOK UP'!$A$1:$B$44, 2, FALSE)</f>
        <v>0</v>
      </c>
      <c r="J43" s="10">
        <f>VLOOKUP(F43,'[1]LOOK UP'!$A$1:$B$44, 2, FALSE)</f>
        <v>0</v>
      </c>
      <c r="K43" s="15">
        <f>VLOOKUP(G43,'[1]LOOK UP'!$A$1:$B$44, 2, FALSE)</f>
        <v>0</v>
      </c>
    </row>
    <row r="44" spans="1:13" x14ac:dyDescent="0.3">
      <c r="A44" s="7">
        <v>37</v>
      </c>
      <c r="B44" s="15"/>
      <c r="C44" s="9"/>
      <c r="D44" s="12"/>
      <c r="E44" s="26"/>
      <c r="F44" s="26"/>
      <c r="G44" s="2"/>
      <c r="H44" s="10">
        <f>VLOOKUP(D44,'[1]LOOK UP'!$A$1:$B$44, 2, FALSE)</f>
        <v>0</v>
      </c>
      <c r="I44" s="10">
        <f>VLOOKUP(E44,'[1]LOOK UP'!$A$1:$B$44, 2, FALSE)</f>
        <v>0</v>
      </c>
      <c r="J44" s="10">
        <f>VLOOKUP(F44,'[1]LOOK UP'!$A$1:$B$44, 2, FALSE)</f>
        <v>0</v>
      </c>
      <c r="K44" s="15">
        <f>VLOOKUP(G44,'[1]LOOK UP'!$A$1:$B$44, 2, FALSE)</f>
        <v>0</v>
      </c>
    </row>
    <row r="45" spans="1:13" x14ac:dyDescent="0.3">
      <c r="A45" s="7">
        <v>38</v>
      </c>
      <c r="B45" s="15"/>
      <c r="C45" s="9"/>
      <c r="D45" s="12"/>
      <c r="E45" s="2"/>
      <c r="F45" s="2"/>
      <c r="G45" s="2"/>
      <c r="H45" s="10">
        <f>VLOOKUP(D45,'[1]LOOK UP'!$A$1:$B$44, 2, FALSE)</f>
        <v>0</v>
      </c>
      <c r="I45" s="10">
        <f>VLOOKUP(E45,'[1]LOOK UP'!$A$1:$B$44, 2, FALSE)</f>
        <v>0</v>
      </c>
      <c r="J45" s="10">
        <f>VLOOKUP(F45,'[1]LOOK UP'!$A$1:$B$44, 2, FALSE)</f>
        <v>0</v>
      </c>
      <c r="K45" s="15">
        <f>VLOOKUP(G45,'[1]LOOK UP'!$A$1:$B$44, 2, FALSE)</f>
        <v>0</v>
      </c>
    </row>
    <row r="46" spans="1:13" x14ac:dyDescent="0.3">
      <c r="A46" s="7">
        <v>39</v>
      </c>
      <c r="B46" s="15"/>
      <c r="C46" s="9"/>
      <c r="D46" s="12"/>
      <c r="E46" s="2"/>
      <c r="F46" s="2"/>
      <c r="G46" s="2"/>
      <c r="H46" s="10">
        <f>VLOOKUP(D46,'[1]LOOK UP'!$A$1:$B$44, 2, FALSE)</f>
        <v>0</v>
      </c>
      <c r="I46" s="10">
        <f>VLOOKUP(E46,'[1]LOOK UP'!$A$1:$B$44, 2, FALSE)</f>
        <v>0</v>
      </c>
      <c r="J46" s="10">
        <f>VLOOKUP(F46,'[1]LOOK UP'!$A$1:$B$44, 2, FALSE)</f>
        <v>0</v>
      </c>
      <c r="K46" s="15">
        <f>VLOOKUP(G46,'[1]LOOK UP'!$A$1:$B$44, 2, FALSE)</f>
        <v>0</v>
      </c>
    </row>
    <row r="47" spans="1:13" ht="15" thickBot="1" x14ac:dyDescent="0.35">
      <c r="A47" s="7">
        <v>40</v>
      </c>
      <c r="B47" s="15"/>
      <c r="C47" s="9"/>
      <c r="D47" s="12"/>
      <c r="E47" s="14"/>
      <c r="F47" s="14"/>
      <c r="G47" s="2"/>
      <c r="H47" s="10">
        <f>VLOOKUP(D47,'[1]LOOK UP'!$A$1:$B$44, 2, FALSE)</f>
        <v>0</v>
      </c>
      <c r="I47" s="10">
        <f>VLOOKUP(E47,'[1]LOOK UP'!$A$1:$B$44, 2, FALSE)</f>
        <v>0</v>
      </c>
      <c r="J47" s="10">
        <f>VLOOKUP(F47,'[1]LOOK UP'!$A$1:$B$44, 2, FALSE)</f>
        <v>0</v>
      </c>
      <c r="K47" s="15">
        <f>VLOOKUP(G47,'[1]LOOK UP'!$A$1:$B$44, 2, FALSE)</f>
        <v>0</v>
      </c>
    </row>
  </sheetData>
  <mergeCells count="3">
    <mergeCell ref="C1:C4"/>
    <mergeCell ref="A5:C6"/>
    <mergeCell ref="D1:J4"/>
  </mergeCells>
  <phoneticPr fontId="23" type="noConversion"/>
  <hyperlinks>
    <hyperlink ref="H6" r:id="rId1" xr:uid="{BFBC7594-8DCF-4B0A-BF4B-C911F43EA000}"/>
    <hyperlink ref="D6" r:id="rId2" xr:uid="{E4DE341A-56E5-4EB9-8EA4-80E56FFB5084}"/>
  </hyperlinks>
  <pageMargins left="0.7" right="0.7" top="0.75" bottom="0.75" header="0.3" footer="0.3"/>
  <pageSetup paperSize="9" scale="65" fitToHeight="0" orientation="landscape" horizontalDpi="300" verticalDpi="30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zoomScaleNormal="100" workbookViewId="0">
      <selection activeCell="G7" sqref="G7"/>
    </sheetView>
  </sheetViews>
  <sheetFormatPr defaultColWidth="9.109375" defaultRowHeight="14.4" x14ac:dyDescent="0.3"/>
  <cols>
    <col min="1" max="1" width="7.109375" customWidth="1"/>
    <col min="2" max="2" width="25.5546875" bestFit="1" customWidth="1"/>
    <col min="3" max="3" width="31" bestFit="1" customWidth="1"/>
    <col min="4" max="5" width="9.44140625" customWidth="1"/>
    <col min="6" max="6" width="14.88671875" customWidth="1"/>
    <col min="7" max="10" width="9.44140625" customWidth="1"/>
    <col min="11" max="11" width="12.88671875" customWidth="1"/>
    <col min="12" max="12" width="13.109375" bestFit="1" customWidth="1"/>
    <col min="13" max="13" width="14.21875" bestFit="1" customWidth="1"/>
  </cols>
  <sheetData>
    <row r="1" spans="1:13" ht="15" customHeight="1" x14ac:dyDescent="0.3">
      <c r="B1" s="6"/>
      <c r="C1" s="101"/>
      <c r="D1" s="104" t="s">
        <v>128</v>
      </c>
      <c r="E1" s="104"/>
      <c r="F1" s="104"/>
      <c r="G1" s="104"/>
      <c r="H1" s="104"/>
      <c r="I1" s="104"/>
      <c r="J1" s="104"/>
      <c r="K1" s="8"/>
    </row>
    <row r="2" spans="1:13" ht="15.75" customHeight="1" x14ac:dyDescent="0.3">
      <c r="B2" s="6"/>
      <c r="C2" s="101"/>
      <c r="D2" s="104"/>
      <c r="E2" s="104"/>
      <c r="F2" s="104"/>
      <c r="G2" s="104"/>
      <c r="H2" s="104"/>
      <c r="I2" s="104"/>
      <c r="J2" s="104"/>
      <c r="K2" s="8"/>
    </row>
    <row r="3" spans="1:13" ht="15.75" customHeight="1" x14ac:dyDescent="0.3">
      <c r="B3" s="6"/>
      <c r="C3" s="101"/>
      <c r="D3" s="104"/>
      <c r="E3" s="104"/>
      <c r="F3" s="104"/>
      <c r="G3" s="104"/>
      <c r="H3" s="104"/>
      <c r="I3" s="104"/>
      <c r="J3" s="104"/>
      <c r="K3" s="8"/>
    </row>
    <row r="4" spans="1:13" ht="15.75" customHeight="1" thickBot="1" x14ac:dyDescent="0.35">
      <c r="B4" s="6"/>
      <c r="C4" s="101"/>
      <c r="D4" s="104"/>
      <c r="E4" s="104"/>
      <c r="F4" s="104"/>
      <c r="G4" s="104"/>
      <c r="H4" s="105"/>
      <c r="I4" s="105"/>
      <c r="J4" s="105"/>
      <c r="K4" s="8"/>
    </row>
    <row r="5" spans="1:13" s="3" customFormat="1" ht="18.75" customHeight="1" x14ac:dyDescent="0.3">
      <c r="A5" s="112" t="s">
        <v>164</v>
      </c>
      <c r="B5" s="113"/>
      <c r="C5" s="114"/>
      <c r="D5" s="20" t="s">
        <v>0</v>
      </c>
      <c r="E5" s="21" t="s">
        <v>1</v>
      </c>
      <c r="F5" s="21" t="s">
        <v>2</v>
      </c>
      <c r="G5" s="21" t="s">
        <v>3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15"/>
      <c r="B6" s="116"/>
      <c r="C6" s="117"/>
      <c r="D6" s="92" t="s">
        <v>80</v>
      </c>
      <c r="E6" s="24" t="s">
        <v>150</v>
      </c>
      <c r="F6" s="24" t="s">
        <v>127</v>
      </c>
      <c r="G6" s="72" t="s">
        <v>81</v>
      </c>
      <c r="H6" s="92" t="s">
        <v>80</v>
      </c>
      <c r="I6" s="24" t="s">
        <v>150</v>
      </c>
      <c r="J6" s="24" t="s">
        <v>127</v>
      </c>
      <c r="K6" s="72" t="s">
        <v>81</v>
      </c>
    </row>
    <row r="7" spans="1:13" s="3" customFormat="1" ht="14.4" customHeight="1" x14ac:dyDescent="0.3">
      <c r="A7" s="11" t="s">
        <v>4</v>
      </c>
      <c r="B7" s="35" t="s">
        <v>5</v>
      </c>
      <c r="C7" s="36" t="s">
        <v>6</v>
      </c>
      <c r="D7" s="43" t="s">
        <v>7</v>
      </c>
      <c r="E7" s="44" t="s">
        <v>8</v>
      </c>
      <c r="F7" s="44" t="s">
        <v>9</v>
      </c>
      <c r="G7" s="44" t="s">
        <v>10</v>
      </c>
      <c r="H7" s="43" t="s">
        <v>83</v>
      </c>
      <c r="I7" s="43" t="s">
        <v>84</v>
      </c>
      <c r="J7" s="43" t="s">
        <v>85</v>
      </c>
      <c r="K7" s="43" t="s">
        <v>86</v>
      </c>
      <c r="L7" s="78" t="s">
        <v>15</v>
      </c>
      <c r="M7" s="78" t="s">
        <v>82</v>
      </c>
    </row>
    <row r="8" spans="1:13" ht="15.75" customHeight="1" x14ac:dyDescent="0.3">
      <c r="A8" s="31">
        <v>1</v>
      </c>
      <c r="B8" s="97" t="s">
        <v>108</v>
      </c>
      <c r="C8" s="98" t="s">
        <v>99</v>
      </c>
      <c r="D8" s="2">
        <v>1</v>
      </c>
      <c r="E8" s="2">
        <v>1</v>
      </c>
      <c r="F8" s="2">
        <v>1</v>
      </c>
      <c r="G8" s="73"/>
      <c r="H8" s="27">
        <f>VLOOKUP(D8,'[1]LOOK UP'!$A$1:$B$44, 2, FALSE)</f>
        <v>35</v>
      </c>
      <c r="I8" s="28">
        <f>VLOOKUP(E8,'[1]LOOK UP'!$A$1:$B$44, 2, FALSE)</f>
        <v>35</v>
      </c>
      <c r="J8" s="28">
        <f>VLOOKUP(F8,'[1]LOOK UP'!$A$1:$B$44, 2, FALSE)</f>
        <v>35</v>
      </c>
      <c r="K8" s="28">
        <f>VLOOKUP(G8,'[1]LOOK UP'!$A$1:$B$44, 2, FALSE)</f>
        <v>0</v>
      </c>
      <c r="L8" s="15">
        <f t="shared" ref="L8:L42" si="0">SUM(H8:K8)</f>
        <v>105</v>
      </c>
      <c r="M8" s="34">
        <f t="shared" ref="M8:M42" si="1">L8-(SMALL(H8:K8, 1))</f>
        <v>105</v>
      </c>
    </row>
    <row r="9" spans="1:13" ht="15.75" customHeight="1" x14ac:dyDescent="0.3">
      <c r="A9" s="31">
        <v>2</v>
      </c>
      <c r="B9" s="97" t="s">
        <v>109</v>
      </c>
      <c r="C9" s="98" t="s">
        <v>99</v>
      </c>
      <c r="D9" s="2">
        <v>2</v>
      </c>
      <c r="E9" s="2">
        <v>2</v>
      </c>
      <c r="F9" s="2">
        <v>4</v>
      </c>
      <c r="G9" s="73"/>
      <c r="H9" s="16">
        <f>VLOOKUP(D9,'[1]LOOK UP'!$A$1:$B$44, 2, FALSE)</f>
        <v>30</v>
      </c>
      <c r="I9" s="28">
        <f>VLOOKUP(E9,'[1]LOOK UP'!$A$1:$B$44, 2, FALSE)</f>
        <v>30</v>
      </c>
      <c r="J9" s="10">
        <f>VLOOKUP(F9,'[1]LOOK UP'!$A$1:$B$44, 2, FALSE)</f>
        <v>23</v>
      </c>
      <c r="K9" s="10">
        <f>VLOOKUP(G9,'[1]LOOK UP'!$A$1:$B$44, 2, FALSE)</f>
        <v>0</v>
      </c>
      <c r="L9" s="15">
        <f t="shared" si="0"/>
        <v>83</v>
      </c>
      <c r="M9" s="34">
        <f t="shared" si="1"/>
        <v>83</v>
      </c>
    </row>
    <row r="10" spans="1:13" ht="15.75" customHeight="1" x14ac:dyDescent="0.3">
      <c r="A10" s="31">
        <v>3</v>
      </c>
      <c r="B10" s="97" t="s">
        <v>112</v>
      </c>
      <c r="C10" s="98" t="s">
        <v>18</v>
      </c>
      <c r="D10" s="2">
        <v>5</v>
      </c>
      <c r="E10" s="2">
        <v>4</v>
      </c>
      <c r="F10" s="2">
        <v>6</v>
      </c>
      <c r="G10" s="73"/>
      <c r="H10" s="27">
        <f>VLOOKUP(D10,'[1]LOOK UP'!$A$1:$B$44, 2, FALSE)</f>
        <v>21</v>
      </c>
      <c r="I10" s="28">
        <f>VLOOKUP(E10,'[1]LOOK UP'!$A$1:$B$44, 2, FALSE)</f>
        <v>23</v>
      </c>
      <c r="J10" s="28">
        <f>VLOOKUP(F10,'[1]LOOK UP'!$A$1:$B$44, 2, FALSE)</f>
        <v>19</v>
      </c>
      <c r="K10" s="28">
        <f>VLOOKUP(G10,'[1]LOOK UP'!$A$1:$B$44, 2, FALSE)</f>
        <v>0</v>
      </c>
      <c r="L10" s="15">
        <f t="shared" si="0"/>
        <v>63</v>
      </c>
      <c r="M10" s="34">
        <f t="shared" si="1"/>
        <v>63</v>
      </c>
    </row>
    <row r="11" spans="1:13" ht="15.75" customHeight="1" x14ac:dyDescent="0.3">
      <c r="A11" s="31">
        <v>4</v>
      </c>
      <c r="B11" s="97" t="s">
        <v>113</v>
      </c>
      <c r="C11" s="98" t="s">
        <v>17</v>
      </c>
      <c r="D11" s="2">
        <v>6</v>
      </c>
      <c r="E11" s="2">
        <v>5</v>
      </c>
      <c r="F11" s="2">
        <v>7</v>
      </c>
      <c r="G11" s="79"/>
      <c r="H11" s="16">
        <f>VLOOKUP(D11,'[1]LOOK UP'!$A$1:$B$44, 2, FALSE)</f>
        <v>19</v>
      </c>
      <c r="I11" s="10">
        <f>VLOOKUP(E11,'[1]LOOK UP'!$A$1:$B$44, 2, FALSE)</f>
        <v>21</v>
      </c>
      <c r="J11" s="10">
        <f>VLOOKUP(F11,'[1]LOOK UP'!$A$1:$B$44, 2, FALSE)</f>
        <v>17</v>
      </c>
      <c r="K11" s="10">
        <f>VLOOKUP(G11,'[1]LOOK UP'!$A$1:$B$44, 2, FALSE)</f>
        <v>0</v>
      </c>
      <c r="L11" s="15">
        <f t="shared" si="0"/>
        <v>57</v>
      </c>
      <c r="M11" s="34">
        <f t="shared" si="1"/>
        <v>57</v>
      </c>
    </row>
    <row r="12" spans="1:13" ht="15.75" customHeight="1" x14ac:dyDescent="0.3">
      <c r="A12" s="31">
        <v>5</v>
      </c>
      <c r="B12" s="97" t="s">
        <v>136</v>
      </c>
      <c r="C12" s="98" t="s">
        <v>23</v>
      </c>
      <c r="D12" s="2"/>
      <c r="E12" s="2">
        <v>3</v>
      </c>
      <c r="F12" s="2">
        <v>2</v>
      </c>
      <c r="G12" s="79"/>
      <c r="H12" s="27">
        <f>VLOOKUP(D12,'[1]LOOK UP'!$A$1:$B$44, 2, FALSE)</f>
        <v>0</v>
      </c>
      <c r="I12" s="28">
        <f>VLOOKUP(E12,'[1]LOOK UP'!$A$1:$B$44, 2, FALSE)</f>
        <v>25</v>
      </c>
      <c r="J12" s="28">
        <f>VLOOKUP(F12,'[1]LOOK UP'!$A$1:$B$44, 2, FALSE)</f>
        <v>30</v>
      </c>
      <c r="K12" s="28">
        <f>VLOOKUP(G12,'[1]LOOK UP'!$A$1:$B$44, 2, FALSE)</f>
        <v>0</v>
      </c>
      <c r="L12" s="15">
        <f t="shared" si="0"/>
        <v>55</v>
      </c>
      <c r="M12" s="34">
        <f t="shared" si="1"/>
        <v>55</v>
      </c>
    </row>
    <row r="13" spans="1:13" ht="15.75" customHeight="1" x14ac:dyDescent="0.3">
      <c r="A13" s="31">
        <v>6</v>
      </c>
      <c r="B13" s="97" t="s">
        <v>110</v>
      </c>
      <c r="C13" s="98" t="s">
        <v>23</v>
      </c>
      <c r="D13" s="2">
        <v>3</v>
      </c>
      <c r="E13" s="2"/>
      <c r="F13" s="2">
        <v>3</v>
      </c>
      <c r="G13" s="79"/>
      <c r="H13" s="27">
        <f>VLOOKUP(D13,'[1]LOOK UP'!$A$1:$B$44, 2, FALSE)</f>
        <v>25</v>
      </c>
      <c r="I13" s="28">
        <f>VLOOKUP(E13,'[1]LOOK UP'!$A$1:$B$44, 2, FALSE)</f>
        <v>0</v>
      </c>
      <c r="J13" s="28">
        <f>VLOOKUP(F13,'[1]LOOK UP'!$A$1:$B$44, 2, FALSE)</f>
        <v>25</v>
      </c>
      <c r="K13" s="28">
        <f>VLOOKUP(G13,'[1]LOOK UP'!$A$1:$B$44, 2, FALSE)</f>
        <v>0</v>
      </c>
      <c r="L13" s="15">
        <f t="shared" si="0"/>
        <v>50</v>
      </c>
      <c r="M13" s="34">
        <f t="shared" si="1"/>
        <v>50</v>
      </c>
    </row>
    <row r="14" spans="1:13" ht="15.75" customHeight="1" x14ac:dyDescent="0.3">
      <c r="A14" s="31">
        <v>7</v>
      </c>
      <c r="B14" s="97" t="s">
        <v>111</v>
      </c>
      <c r="C14" s="98" t="s">
        <v>93</v>
      </c>
      <c r="D14" s="2">
        <v>4</v>
      </c>
      <c r="E14" s="2"/>
      <c r="F14" s="2">
        <v>5</v>
      </c>
      <c r="G14" s="79"/>
      <c r="H14" s="27">
        <f>VLOOKUP(D14,'[1]LOOK UP'!$A$1:$B$44, 2, FALSE)</f>
        <v>23</v>
      </c>
      <c r="I14" s="28">
        <f>VLOOKUP(E14,'[1]LOOK UP'!$A$1:$B$44, 2, FALSE)</f>
        <v>0</v>
      </c>
      <c r="J14" s="28">
        <f>VLOOKUP(F14,'[1]LOOK UP'!$A$1:$B$44, 2, FALSE)</f>
        <v>21</v>
      </c>
      <c r="K14" s="28">
        <f>VLOOKUP(G14,'[1]LOOK UP'!$A$1:$B$44, 2, FALSE)</f>
        <v>0</v>
      </c>
      <c r="L14" s="15">
        <f t="shared" si="0"/>
        <v>44</v>
      </c>
      <c r="M14" s="34">
        <f t="shared" si="1"/>
        <v>44</v>
      </c>
    </row>
    <row r="15" spans="1:13" ht="15.75" customHeight="1" x14ac:dyDescent="0.3">
      <c r="A15" s="31">
        <v>8</v>
      </c>
      <c r="B15" s="97" t="s">
        <v>114</v>
      </c>
      <c r="C15" s="98" t="s">
        <v>23</v>
      </c>
      <c r="D15" s="2">
        <v>7</v>
      </c>
      <c r="E15" s="2"/>
      <c r="F15" s="2">
        <v>8</v>
      </c>
      <c r="G15" s="79"/>
      <c r="H15" s="27">
        <f>VLOOKUP(D15,'[1]LOOK UP'!$A$1:$B$44, 2, FALSE)</f>
        <v>17</v>
      </c>
      <c r="I15" s="28">
        <f>VLOOKUP(E15,'[1]LOOK UP'!$A$1:$B$44, 2, FALSE)</f>
        <v>0</v>
      </c>
      <c r="J15" s="28">
        <f>VLOOKUP(F15,'[1]LOOK UP'!$A$1:$B$44, 2, FALSE)</f>
        <v>15</v>
      </c>
      <c r="K15" s="28">
        <f>VLOOKUP(G15,'[1]LOOK UP'!$A$1:$B$44, 2, FALSE)</f>
        <v>0</v>
      </c>
      <c r="L15" s="15">
        <f t="shared" si="0"/>
        <v>32</v>
      </c>
      <c r="M15" s="34">
        <f t="shared" si="1"/>
        <v>32</v>
      </c>
    </row>
    <row r="16" spans="1:13" ht="15.75" customHeight="1" x14ac:dyDescent="0.3">
      <c r="A16" s="31">
        <v>9</v>
      </c>
      <c r="B16" s="97" t="s">
        <v>117</v>
      </c>
      <c r="C16" s="98" t="s">
        <v>99</v>
      </c>
      <c r="D16" s="2">
        <v>10</v>
      </c>
      <c r="E16" s="2">
        <v>11</v>
      </c>
      <c r="F16" s="2">
        <v>12</v>
      </c>
      <c r="G16" s="79"/>
      <c r="H16" s="27">
        <f>VLOOKUP(D16,'[1]LOOK UP'!$A$1:$B$44, 2, FALSE)</f>
        <v>11</v>
      </c>
      <c r="I16" s="28">
        <f>VLOOKUP(E16,'[1]LOOK UP'!$A$1:$B$44, 2, FALSE)</f>
        <v>10</v>
      </c>
      <c r="J16" s="28">
        <f>VLOOKUP(F16,'[1]LOOK UP'!$A$1:$B$44, 2, FALSE)</f>
        <v>9</v>
      </c>
      <c r="K16" s="28">
        <f>VLOOKUP(G16,'[1]LOOK UP'!$A$1:$B$44, 2, FALSE)</f>
        <v>0</v>
      </c>
      <c r="L16" s="15">
        <f t="shared" si="0"/>
        <v>30</v>
      </c>
      <c r="M16" s="34">
        <f t="shared" si="1"/>
        <v>30</v>
      </c>
    </row>
    <row r="17" spans="1:13" ht="15.75" customHeight="1" x14ac:dyDescent="0.3">
      <c r="A17" s="31">
        <v>10</v>
      </c>
      <c r="B17" s="97" t="s">
        <v>139</v>
      </c>
      <c r="C17" s="98" t="s">
        <v>18</v>
      </c>
      <c r="D17" s="2">
        <v>9</v>
      </c>
      <c r="E17" s="2">
        <v>8</v>
      </c>
      <c r="F17" s="2"/>
      <c r="G17" s="79"/>
      <c r="H17" s="27">
        <f>VLOOKUP(D17,'[1]LOOK UP'!$A$1:$B$44, 2, FALSE)</f>
        <v>13</v>
      </c>
      <c r="I17" s="28">
        <f>VLOOKUP(E17,'[1]LOOK UP'!$A$1:$B$44, 2, FALSE)</f>
        <v>15</v>
      </c>
      <c r="J17" s="28">
        <f>VLOOKUP(F17,'[1]LOOK UP'!$A$1:$B$44, 2, FALSE)</f>
        <v>0</v>
      </c>
      <c r="K17" s="28">
        <f>VLOOKUP(G17,'[1]LOOK UP'!$A$1:$B$44, 2, FALSE)</f>
        <v>0</v>
      </c>
      <c r="L17" s="15">
        <f t="shared" si="0"/>
        <v>28</v>
      </c>
      <c r="M17" s="34">
        <f t="shared" si="1"/>
        <v>28</v>
      </c>
    </row>
    <row r="18" spans="1:13" ht="15.75" customHeight="1" x14ac:dyDescent="0.3">
      <c r="A18" s="31">
        <v>11</v>
      </c>
      <c r="B18" s="97" t="s">
        <v>138</v>
      </c>
      <c r="C18" s="98" t="s">
        <v>17</v>
      </c>
      <c r="D18" s="2"/>
      <c r="E18" s="2">
        <v>7</v>
      </c>
      <c r="F18" s="2">
        <v>14</v>
      </c>
      <c r="G18" s="79"/>
      <c r="H18" s="27">
        <f>VLOOKUP(D18,'[1]LOOK UP'!$A$1:$B$44, 2, FALSE)</f>
        <v>0</v>
      </c>
      <c r="I18" s="28">
        <f>VLOOKUP(E18,'[1]LOOK UP'!$A$1:$B$44, 2, FALSE)</f>
        <v>17</v>
      </c>
      <c r="J18" s="28">
        <f>VLOOKUP(F18,'[1]LOOK UP'!$A$1:$B$44, 2, FALSE)</f>
        <v>7</v>
      </c>
      <c r="K18" s="28">
        <f>VLOOKUP(G18,'[1]LOOK UP'!$A$1:$B$44, 2, FALSE)</f>
        <v>0</v>
      </c>
      <c r="L18" s="15">
        <f t="shared" si="0"/>
        <v>24</v>
      </c>
      <c r="M18" s="34">
        <f t="shared" si="1"/>
        <v>24</v>
      </c>
    </row>
    <row r="19" spans="1:13" ht="15.6" x14ac:dyDescent="0.3">
      <c r="A19" s="31">
        <v>12</v>
      </c>
      <c r="B19" s="97" t="s">
        <v>140</v>
      </c>
      <c r="C19" s="98" t="s">
        <v>23</v>
      </c>
      <c r="D19" s="2"/>
      <c r="E19" s="2">
        <v>9</v>
      </c>
      <c r="F19" s="2">
        <v>10</v>
      </c>
      <c r="G19" s="79"/>
      <c r="H19" s="27">
        <f>VLOOKUP(D19,'[1]LOOK UP'!$A$1:$B$44, 2, FALSE)</f>
        <v>0</v>
      </c>
      <c r="I19" s="28">
        <f>VLOOKUP(E19,'[1]LOOK UP'!$A$1:$B$44, 2, FALSE)</f>
        <v>13</v>
      </c>
      <c r="J19" s="28">
        <f>VLOOKUP(F19,'[1]LOOK UP'!$A$1:$B$44, 2, FALSE)</f>
        <v>11</v>
      </c>
      <c r="K19" s="28">
        <f>VLOOKUP(G19,'[1]LOOK UP'!$A$1:$B$44, 2, FALSE)</f>
        <v>0</v>
      </c>
      <c r="L19" s="15">
        <f t="shared" si="0"/>
        <v>24</v>
      </c>
      <c r="M19" s="34">
        <f t="shared" si="1"/>
        <v>24</v>
      </c>
    </row>
    <row r="20" spans="1:13" ht="15.6" x14ac:dyDescent="0.3">
      <c r="A20" s="31">
        <v>13</v>
      </c>
      <c r="B20" s="97" t="s">
        <v>141</v>
      </c>
      <c r="C20" s="98" t="s">
        <v>99</v>
      </c>
      <c r="D20" s="2"/>
      <c r="E20" s="2">
        <v>10</v>
      </c>
      <c r="F20" s="2">
        <v>11</v>
      </c>
      <c r="G20" s="79"/>
      <c r="H20" s="27">
        <f>VLOOKUP(D20,'[1]LOOK UP'!$A$1:$B$44, 2, FALSE)</f>
        <v>0</v>
      </c>
      <c r="I20" s="28">
        <f>VLOOKUP(E20,'[1]LOOK UP'!$A$1:$B$44, 2, FALSE)</f>
        <v>11</v>
      </c>
      <c r="J20" s="28">
        <f>VLOOKUP(F20,'[1]LOOK UP'!$A$1:$B$44, 2, FALSE)</f>
        <v>10</v>
      </c>
      <c r="K20" s="28">
        <f>VLOOKUP(G20,'[1]LOOK UP'!$A$1:$B$44, 2, FALSE)</f>
        <v>0</v>
      </c>
      <c r="L20" s="15">
        <f t="shared" si="0"/>
        <v>21</v>
      </c>
      <c r="M20" s="34">
        <f t="shared" si="1"/>
        <v>21</v>
      </c>
    </row>
    <row r="21" spans="1:13" ht="15.6" x14ac:dyDescent="0.3">
      <c r="A21" s="31">
        <v>14</v>
      </c>
      <c r="B21" s="97" t="s">
        <v>137</v>
      </c>
      <c r="C21" s="98" t="s">
        <v>99</v>
      </c>
      <c r="D21" s="2"/>
      <c r="E21" s="2">
        <v>6</v>
      </c>
      <c r="F21" s="2"/>
      <c r="G21" s="79"/>
      <c r="H21" s="16">
        <f>VLOOKUP(D21,'[1]LOOK UP'!$A$1:$B$44, 2, FALSE)</f>
        <v>0</v>
      </c>
      <c r="I21" s="28">
        <f>VLOOKUP(E21,'[1]LOOK UP'!$A$1:$B$44, 2, FALSE)</f>
        <v>19</v>
      </c>
      <c r="J21" s="10">
        <f>VLOOKUP(F21,'[1]LOOK UP'!$A$1:$B$44, 2, FALSE)</f>
        <v>0</v>
      </c>
      <c r="K21" s="10">
        <f>VLOOKUP(G21,'[1]LOOK UP'!$A$1:$B$44, 2, FALSE)</f>
        <v>0</v>
      </c>
      <c r="L21" s="15">
        <f t="shared" si="0"/>
        <v>19</v>
      </c>
      <c r="M21" s="34">
        <f t="shared" si="1"/>
        <v>19</v>
      </c>
    </row>
    <row r="22" spans="1:13" ht="15.6" x14ac:dyDescent="0.3">
      <c r="A22" s="31">
        <v>15</v>
      </c>
      <c r="B22" s="97" t="s">
        <v>142</v>
      </c>
      <c r="C22" s="98" t="s">
        <v>22</v>
      </c>
      <c r="D22" s="2"/>
      <c r="E22" s="2">
        <v>12</v>
      </c>
      <c r="F22" s="2">
        <v>13</v>
      </c>
      <c r="G22" s="79"/>
      <c r="H22" s="16">
        <f>VLOOKUP(D22,'[1]LOOK UP'!$A$1:$B$44, 2, FALSE)</f>
        <v>0</v>
      </c>
      <c r="I22" s="28">
        <f>VLOOKUP(E22,'[1]LOOK UP'!$A$1:$B$44, 2, FALSE)</f>
        <v>9</v>
      </c>
      <c r="J22" s="10">
        <f>VLOOKUP(F22,'[1]LOOK UP'!$A$1:$B$44, 2, FALSE)</f>
        <v>8</v>
      </c>
      <c r="K22" s="10">
        <f>VLOOKUP(G22,'[1]LOOK UP'!$A$1:$B$44, 2, FALSE)</f>
        <v>0</v>
      </c>
      <c r="L22" s="15">
        <f t="shared" si="0"/>
        <v>17</v>
      </c>
      <c r="M22" s="34">
        <f t="shared" si="1"/>
        <v>17</v>
      </c>
    </row>
    <row r="23" spans="1:13" ht="15.6" x14ac:dyDescent="0.3">
      <c r="A23" s="31">
        <v>16</v>
      </c>
      <c r="B23" s="97" t="s">
        <v>115</v>
      </c>
      <c r="C23" s="98" t="s">
        <v>116</v>
      </c>
      <c r="D23" s="2">
        <v>8</v>
      </c>
      <c r="E23" s="2"/>
      <c r="F23" s="2"/>
      <c r="G23" s="79"/>
      <c r="H23" s="27">
        <f>VLOOKUP(D23,'[1]LOOK UP'!$A$1:$B$44, 2, FALSE)</f>
        <v>15</v>
      </c>
      <c r="I23" s="28">
        <f>VLOOKUP(E23,'[1]LOOK UP'!$A$1:$B$44, 2, FALSE)</f>
        <v>0</v>
      </c>
      <c r="J23" s="28">
        <f>VLOOKUP(F23,'[1]LOOK UP'!$A$1:$B$44, 2, FALSE)</f>
        <v>0</v>
      </c>
      <c r="K23" s="28">
        <f>VLOOKUP(G23,'[1]LOOK UP'!$A$1:$B$44, 2, FALSE)</f>
        <v>0</v>
      </c>
      <c r="L23" s="15">
        <f t="shared" si="0"/>
        <v>15</v>
      </c>
      <c r="M23" s="34">
        <f t="shared" si="1"/>
        <v>15</v>
      </c>
    </row>
    <row r="24" spans="1:13" ht="15.6" x14ac:dyDescent="0.3">
      <c r="A24" s="31">
        <v>17</v>
      </c>
      <c r="B24" s="97" t="s">
        <v>157</v>
      </c>
      <c r="C24" s="98" t="s">
        <v>151</v>
      </c>
      <c r="D24" s="2"/>
      <c r="E24" s="2"/>
      <c r="F24" s="2">
        <v>9</v>
      </c>
      <c r="G24" s="79"/>
      <c r="H24" s="27">
        <f>VLOOKUP(D24,'[1]LOOK UP'!$A$1:$B$44, 2, FALSE)</f>
        <v>0</v>
      </c>
      <c r="I24" s="28">
        <f>VLOOKUP(E24,'[1]LOOK UP'!$A$1:$B$44, 2, FALSE)</f>
        <v>0</v>
      </c>
      <c r="J24" s="28">
        <f>VLOOKUP(F24,'[1]LOOK UP'!$A$1:$B$44, 2, FALSE)</f>
        <v>13</v>
      </c>
      <c r="K24" s="28">
        <f>VLOOKUP(G24,'[1]LOOK UP'!$A$1:$B$44, 2, FALSE)</f>
        <v>0</v>
      </c>
      <c r="L24" s="15">
        <f t="shared" si="0"/>
        <v>13</v>
      </c>
      <c r="M24" s="34">
        <f t="shared" si="1"/>
        <v>13</v>
      </c>
    </row>
    <row r="25" spans="1:13" ht="15.6" x14ac:dyDescent="0.3">
      <c r="A25" s="31">
        <v>18</v>
      </c>
      <c r="B25" s="97" t="s">
        <v>144</v>
      </c>
      <c r="C25" s="98" t="s">
        <v>17</v>
      </c>
      <c r="D25" s="2"/>
      <c r="E25" s="2">
        <v>14</v>
      </c>
      <c r="F25" s="2">
        <v>17</v>
      </c>
      <c r="G25" s="79"/>
      <c r="H25" s="27">
        <f>VLOOKUP(D25,'[1]LOOK UP'!$A$1:$B$44, 2, FALSE)</f>
        <v>0</v>
      </c>
      <c r="I25" s="28">
        <f>VLOOKUP(E25,'[1]LOOK UP'!$A$1:$B$44, 2, FALSE)</f>
        <v>7</v>
      </c>
      <c r="J25" s="28">
        <f>VLOOKUP(F25,'[1]LOOK UP'!$A$1:$B$44, 2, FALSE)</f>
        <v>4</v>
      </c>
      <c r="K25" s="28">
        <f>VLOOKUP(G25,'[1]LOOK UP'!$A$1:$B$44, 2, FALSE)</f>
        <v>0</v>
      </c>
      <c r="L25" s="15">
        <f t="shared" si="0"/>
        <v>11</v>
      </c>
      <c r="M25" s="34">
        <f t="shared" si="1"/>
        <v>11</v>
      </c>
    </row>
    <row r="26" spans="1:13" ht="15.6" x14ac:dyDescent="0.3">
      <c r="A26" s="31">
        <v>19</v>
      </c>
      <c r="B26" s="97" t="s">
        <v>143</v>
      </c>
      <c r="C26" s="98" t="s">
        <v>17</v>
      </c>
      <c r="D26" s="2"/>
      <c r="E26" s="2">
        <v>13</v>
      </c>
      <c r="F26" s="2"/>
      <c r="G26" s="79"/>
      <c r="H26" s="16">
        <f>VLOOKUP(D26,'[1]LOOK UP'!$A$1:$B$44, 2, FALSE)</f>
        <v>0</v>
      </c>
      <c r="I26" s="28">
        <f>VLOOKUP(E26,'[1]LOOK UP'!$A$1:$B$44, 2, FALSE)</f>
        <v>8</v>
      </c>
      <c r="J26" s="10">
        <f>VLOOKUP(F26,'[1]LOOK UP'!$A$1:$B$44, 2, FALSE)</f>
        <v>0</v>
      </c>
      <c r="K26" s="10">
        <f>VLOOKUP(G26,'[1]LOOK UP'!$A$1:$B$44, 2, FALSE)</f>
        <v>0</v>
      </c>
      <c r="L26" s="15">
        <f t="shared" si="0"/>
        <v>8</v>
      </c>
      <c r="M26" s="34">
        <f t="shared" si="1"/>
        <v>8</v>
      </c>
    </row>
    <row r="27" spans="1:13" ht="15.6" x14ac:dyDescent="0.3">
      <c r="A27" s="31">
        <v>20</v>
      </c>
      <c r="B27" s="97" t="s">
        <v>145</v>
      </c>
      <c r="C27" s="98" t="s">
        <v>146</v>
      </c>
      <c r="D27" s="2"/>
      <c r="E27" s="2">
        <v>15</v>
      </c>
      <c r="F27" s="2">
        <v>19</v>
      </c>
      <c r="G27" s="79"/>
      <c r="H27" s="16">
        <f>VLOOKUP(D27,'[1]LOOK UP'!$A$1:$B$44, 2, FALSE)</f>
        <v>0</v>
      </c>
      <c r="I27" s="10">
        <f>VLOOKUP(E27,'[1]LOOK UP'!$A$1:$B$44, 2, FALSE)</f>
        <v>6</v>
      </c>
      <c r="J27" s="10">
        <f>VLOOKUP(F27,'[1]LOOK UP'!$A$1:$B$44, 2, FALSE)</f>
        <v>2</v>
      </c>
      <c r="K27" s="10">
        <f>VLOOKUP(G27,'[1]LOOK UP'!$A$1:$B$44, 2, FALSE)</f>
        <v>0</v>
      </c>
      <c r="L27" s="15">
        <f t="shared" si="0"/>
        <v>8</v>
      </c>
      <c r="M27" s="34">
        <f t="shared" si="1"/>
        <v>8</v>
      </c>
    </row>
    <row r="28" spans="1:13" ht="15.6" x14ac:dyDescent="0.3">
      <c r="A28" s="31">
        <v>21</v>
      </c>
      <c r="B28" s="97" t="s">
        <v>158</v>
      </c>
      <c r="C28" s="98" t="s">
        <v>17</v>
      </c>
      <c r="D28" s="2"/>
      <c r="E28" s="2"/>
      <c r="F28" s="2">
        <v>15</v>
      </c>
      <c r="G28" s="79"/>
      <c r="H28" s="27">
        <f>VLOOKUP(D28,'[1]LOOK UP'!$A$1:$B$44, 2, FALSE)</f>
        <v>0</v>
      </c>
      <c r="I28" s="28">
        <f>VLOOKUP(E28,'[1]LOOK UP'!$A$1:$B$44, 2, FALSE)</f>
        <v>0</v>
      </c>
      <c r="J28" s="28">
        <f>VLOOKUP(F28,'[1]LOOK UP'!$A$1:$B$44, 2, FALSE)</f>
        <v>6</v>
      </c>
      <c r="K28" s="28">
        <f>VLOOKUP(G28,'[1]LOOK UP'!$A$1:$B$44, 2, FALSE)</f>
        <v>0</v>
      </c>
      <c r="L28" s="15">
        <f t="shared" si="0"/>
        <v>6</v>
      </c>
      <c r="M28" s="34">
        <f t="shared" si="1"/>
        <v>6</v>
      </c>
    </row>
    <row r="29" spans="1:13" ht="15.6" x14ac:dyDescent="0.3">
      <c r="A29" s="31">
        <v>22</v>
      </c>
      <c r="B29" s="97" t="s">
        <v>159</v>
      </c>
      <c r="C29" s="98" t="s">
        <v>23</v>
      </c>
      <c r="D29" s="2"/>
      <c r="E29" s="2"/>
      <c r="F29" s="2">
        <v>16</v>
      </c>
      <c r="G29" s="79"/>
      <c r="H29" s="27">
        <f>VLOOKUP(D29,'[1]LOOK UP'!$A$1:$B$44, 2, FALSE)</f>
        <v>0</v>
      </c>
      <c r="I29" s="28">
        <f>VLOOKUP(E29,'[1]LOOK UP'!$A$1:$B$44, 2, FALSE)</f>
        <v>0</v>
      </c>
      <c r="J29" s="28">
        <f>VLOOKUP(F29,'[1]LOOK UP'!$A$1:$B$44, 2, FALSE)</f>
        <v>5</v>
      </c>
      <c r="K29" s="28">
        <f>VLOOKUP(G29,'[1]LOOK UP'!$A$1:$B$44, 2, FALSE)</f>
        <v>0</v>
      </c>
      <c r="L29" s="15">
        <f t="shared" si="0"/>
        <v>5</v>
      </c>
      <c r="M29" s="34">
        <f t="shared" si="1"/>
        <v>5</v>
      </c>
    </row>
    <row r="30" spans="1:13" ht="15.6" x14ac:dyDescent="0.3">
      <c r="A30" s="31">
        <v>23</v>
      </c>
      <c r="B30" s="97" t="s">
        <v>147</v>
      </c>
      <c r="C30" s="98" t="s">
        <v>107</v>
      </c>
      <c r="D30" s="2"/>
      <c r="E30" s="2">
        <v>16</v>
      </c>
      <c r="F30" s="2"/>
      <c r="G30" s="79"/>
      <c r="H30" s="27">
        <f>VLOOKUP(D30,'[1]LOOK UP'!$A$1:$B$44, 2, FALSE)</f>
        <v>0</v>
      </c>
      <c r="I30" s="28">
        <f>VLOOKUP(E30,'[1]LOOK UP'!$A$1:$B$44, 2, FALSE)</f>
        <v>5</v>
      </c>
      <c r="J30" s="28">
        <f>VLOOKUP(F30,'[1]LOOK UP'!$A$1:$B$44, 2, FALSE)</f>
        <v>0</v>
      </c>
      <c r="K30" s="28">
        <f>VLOOKUP(G30,'[1]LOOK UP'!$A$1:$B$44, 2, FALSE)</f>
        <v>0</v>
      </c>
      <c r="L30" s="15">
        <f t="shared" si="0"/>
        <v>5</v>
      </c>
      <c r="M30" s="34">
        <f t="shared" si="1"/>
        <v>5</v>
      </c>
    </row>
    <row r="31" spans="1:13" ht="15.6" x14ac:dyDescent="0.3">
      <c r="A31" s="31">
        <v>24</v>
      </c>
      <c r="B31" s="97" t="s">
        <v>148</v>
      </c>
      <c r="C31" s="98" t="s">
        <v>45</v>
      </c>
      <c r="D31" s="2"/>
      <c r="E31" s="2">
        <v>17</v>
      </c>
      <c r="F31" s="2">
        <v>21</v>
      </c>
      <c r="G31" s="79"/>
      <c r="H31" s="16">
        <f>VLOOKUP(D31,'[1]LOOK UP'!$A$1:$B$44, 2, FALSE)</f>
        <v>0</v>
      </c>
      <c r="I31" s="28">
        <f>VLOOKUP(E31,'[1]LOOK UP'!$A$1:$B$44, 2, FALSE)</f>
        <v>4</v>
      </c>
      <c r="J31" s="10">
        <f>VLOOKUP(F31,'[1]LOOK UP'!$A$1:$B$44, 2, FALSE)</f>
        <v>0</v>
      </c>
      <c r="K31" s="10">
        <f>VLOOKUP(G31,'[1]LOOK UP'!$A$1:$B$44, 2, FALSE)</f>
        <v>0</v>
      </c>
      <c r="L31" s="15">
        <f t="shared" si="0"/>
        <v>4</v>
      </c>
      <c r="M31" s="34">
        <f t="shared" si="1"/>
        <v>4</v>
      </c>
    </row>
    <row r="32" spans="1:13" ht="15.6" x14ac:dyDescent="0.3">
      <c r="A32" s="31">
        <v>25</v>
      </c>
      <c r="B32" s="97" t="s">
        <v>160</v>
      </c>
      <c r="C32" s="98" t="s">
        <v>18</v>
      </c>
      <c r="D32" s="2"/>
      <c r="E32" s="2"/>
      <c r="F32" s="2">
        <v>18</v>
      </c>
      <c r="G32" s="79"/>
      <c r="H32" s="16">
        <f>VLOOKUP(D32,'[1]LOOK UP'!$A$1:$B$44, 2, FALSE)</f>
        <v>0</v>
      </c>
      <c r="I32" s="28">
        <f>VLOOKUP(E32,'[1]LOOK UP'!$A$1:$B$44, 2, FALSE)</f>
        <v>0</v>
      </c>
      <c r="J32" s="10">
        <f>VLOOKUP(F32,'[1]LOOK UP'!$A$1:$B$44, 2, FALSE)</f>
        <v>3</v>
      </c>
      <c r="K32" s="10">
        <f>VLOOKUP(G32,'[1]LOOK UP'!$A$1:$B$44, 2, FALSE)</f>
        <v>0</v>
      </c>
      <c r="L32" s="15">
        <f t="shared" si="0"/>
        <v>3</v>
      </c>
      <c r="M32" s="34">
        <f t="shared" si="1"/>
        <v>3</v>
      </c>
    </row>
    <row r="33" spans="1:13" ht="15.6" x14ac:dyDescent="0.3">
      <c r="A33" s="31">
        <v>26</v>
      </c>
      <c r="B33" s="97" t="s">
        <v>149</v>
      </c>
      <c r="C33" s="98" t="s">
        <v>23</v>
      </c>
      <c r="D33" s="2"/>
      <c r="E33" s="2"/>
      <c r="F33" s="2">
        <v>20</v>
      </c>
      <c r="G33" s="79"/>
      <c r="H33" s="27">
        <f>VLOOKUP(D33,'[1]LOOK UP'!$A$1:$B$44, 2, FALSE)</f>
        <v>0</v>
      </c>
      <c r="I33" s="28">
        <f>VLOOKUP(E33,'[1]LOOK UP'!$A$1:$B$44, 2, FALSE)</f>
        <v>0</v>
      </c>
      <c r="J33" s="28">
        <f>VLOOKUP(F33,'[1]LOOK UP'!$A$1:$B$44, 2, FALSE)</f>
        <v>1</v>
      </c>
      <c r="K33" s="28">
        <f>VLOOKUP(G33,'[1]LOOK UP'!$A$1:$B$44, 2, FALSE)</f>
        <v>0</v>
      </c>
      <c r="L33" s="15">
        <f t="shared" si="0"/>
        <v>1</v>
      </c>
      <c r="M33" s="34">
        <f t="shared" si="1"/>
        <v>1</v>
      </c>
    </row>
    <row r="34" spans="1:13" ht="15.6" x14ac:dyDescent="0.3">
      <c r="A34" s="31">
        <v>27</v>
      </c>
      <c r="B34" s="2"/>
      <c r="C34" s="2"/>
      <c r="D34" s="79"/>
      <c r="E34" s="25"/>
      <c r="F34" s="25"/>
      <c r="G34" s="25"/>
      <c r="H34" s="45">
        <f>VLOOKUP(D34,'[1]LOOK UP'!$A$1:$B$44, 2, FALSE)</f>
        <v>0</v>
      </c>
      <c r="I34" s="46">
        <f>VLOOKUP(E34,'[1]LOOK UP'!$A$1:$B$44, 2, FALSE)</f>
        <v>0</v>
      </c>
      <c r="J34" s="46">
        <f>VLOOKUP(F34,'[1]LOOK UP'!$A$1:$B$44, 2, FALSE)</f>
        <v>0</v>
      </c>
      <c r="K34" s="46">
        <f>VLOOKUP(G34,'[1]LOOK UP'!$A$1:$B$44, 2, FALSE)</f>
        <v>0</v>
      </c>
      <c r="L34" s="40">
        <f t="shared" si="0"/>
        <v>0</v>
      </c>
      <c r="M34" s="42">
        <f t="shared" si="1"/>
        <v>0</v>
      </c>
    </row>
    <row r="35" spans="1:13" ht="15.6" x14ac:dyDescent="0.3">
      <c r="A35" s="31">
        <v>28</v>
      </c>
      <c r="B35" s="2"/>
      <c r="C35" s="2"/>
      <c r="D35" s="79"/>
      <c r="E35" s="25"/>
      <c r="F35" s="25"/>
      <c r="G35" s="25"/>
      <c r="H35" s="69">
        <f>VLOOKUP(D35,'[1]LOOK UP'!$A$1:$B$44, 2, FALSE)</f>
        <v>0</v>
      </c>
      <c r="I35" s="70">
        <f>VLOOKUP(E35,'[1]LOOK UP'!$A$1:$B$44, 2, FALSE)</f>
        <v>0</v>
      </c>
      <c r="J35" s="71">
        <f>VLOOKUP(F35,'[1]LOOK UP'!$A$1:$B$44, 2, FALSE)</f>
        <v>0</v>
      </c>
      <c r="K35" s="71">
        <f>VLOOKUP(G35,'[1]LOOK UP'!$A$1:$B$44, 2, FALSE)</f>
        <v>0</v>
      </c>
      <c r="L35" s="40">
        <f t="shared" si="0"/>
        <v>0</v>
      </c>
      <c r="M35" s="42">
        <f t="shared" si="1"/>
        <v>0</v>
      </c>
    </row>
    <row r="36" spans="1:13" ht="15.6" x14ac:dyDescent="0.3">
      <c r="A36" s="31">
        <v>29</v>
      </c>
      <c r="B36" s="2"/>
      <c r="C36" s="2"/>
      <c r="D36" s="79"/>
      <c r="E36" s="74"/>
      <c r="F36" s="74"/>
      <c r="G36" s="26"/>
      <c r="H36" s="75">
        <f>VLOOKUP(D36,'[1]LOOK UP'!$A$1:$B$44, 2, FALSE)</f>
        <v>0</v>
      </c>
      <c r="I36" s="76">
        <f>VLOOKUP(E36,'[1]LOOK UP'!$A$1:$B$44, 2, FALSE)</f>
        <v>0</v>
      </c>
      <c r="J36" s="77">
        <f>VLOOKUP(F36,'[1]LOOK UP'!$A$1:$B$44, 2, FALSE)</f>
        <v>0</v>
      </c>
      <c r="K36" s="77">
        <f>VLOOKUP(G36,'[1]LOOK UP'!$A$1:$B$44, 2, FALSE)</f>
        <v>0</v>
      </c>
      <c r="L36" s="15">
        <f t="shared" si="0"/>
        <v>0</v>
      </c>
      <c r="M36" s="34">
        <f t="shared" si="1"/>
        <v>0</v>
      </c>
    </row>
    <row r="37" spans="1:13" ht="15.6" x14ac:dyDescent="0.3">
      <c r="A37" s="31">
        <v>30</v>
      </c>
      <c r="B37" s="15"/>
      <c r="C37" s="9"/>
      <c r="D37" s="25"/>
      <c r="E37" s="74"/>
      <c r="F37" s="74"/>
      <c r="G37" s="26"/>
      <c r="H37" s="75">
        <f>VLOOKUP(D37,'[1]LOOK UP'!$A$1:$B$44, 2, FALSE)</f>
        <v>0</v>
      </c>
      <c r="I37" s="76">
        <f>VLOOKUP(E37,'[1]LOOK UP'!$A$1:$B$44, 2, FALSE)</f>
        <v>0</v>
      </c>
      <c r="J37" s="77">
        <f>VLOOKUP(F37,'[1]LOOK UP'!$A$1:$B$44, 2, FALSE)</f>
        <v>0</v>
      </c>
      <c r="K37" s="77">
        <f>VLOOKUP(G37,'[1]LOOK UP'!$A$1:$B$44, 2, FALSE)</f>
        <v>0</v>
      </c>
      <c r="L37" s="15">
        <f t="shared" si="0"/>
        <v>0</v>
      </c>
      <c r="M37" s="34">
        <f t="shared" si="1"/>
        <v>0</v>
      </c>
    </row>
    <row r="38" spans="1:13" ht="15.6" x14ac:dyDescent="0.3">
      <c r="A38" s="31">
        <v>31</v>
      </c>
      <c r="B38" s="15"/>
      <c r="C38" s="9"/>
      <c r="D38" s="25"/>
      <c r="E38" s="74"/>
      <c r="F38" s="74"/>
      <c r="G38" s="26"/>
      <c r="H38" s="75">
        <f>VLOOKUP(D38,'[1]LOOK UP'!$A$1:$B$44, 2, FALSE)</f>
        <v>0</v>
      </c>
      <c r="I38" s="76">
        <f>VLOOKUP(E38,'[1]LOOK UP'!$A$1:$B$44, 2, FALSE)</f>
        <v>0</v>
      </c>
      <c r="J38" s="77">
        <f>VLOOKUP(F38,'[1]LOOK UP'!$A$1:$B$44, 2, FALSE)</f>
        <v>0</v>
      </c>
      <c r="K38" s="77">
        <f>VLOOKUP(G38,'[1]LOOK UP'!$A$1:$B$44, 2, FALSE)</f>
        <v>0</v>
      </c>
      <c r="L38" s="15">
        <f t="shared" si="0"/>
        <v>0</v>
      </c>
      <c r="M38" s="34">
        <f t="shared" si="1"/>
        <v>0</v>
      </c>
    </row>
    <row r="39" spans="1:13" ht="16.2" thickBot="1" x14ac:dyDescent="0.35">
      <c r="A39" s="31">
        <v>32</v>
      </c>
      <c r="B39" s="47"/>
      <c r="C39" s="17"/>
      <c r="D39" s="25"/>
      <c r="E39" s="74"/>
      <c r="F39" s="74"/>
      <c r="G39" s="26"/>
      <c r="H39" s="75">
        <f>VLOOKUP(D39,'[1]LOOK UP'!$A$1:$B$44, 2, FALSE)</f>
        <v>0</v>
      </c>
      <c r="I39" s="76">
        <f>VLOOKUP(E39,'[1]LOOK UP'!$A$1:$B$44, 2, FALSE)</f>
        <v>0</v>
      </c>
      <c r="J39" s="77">
        <f>VLOOKUP(F39,'[1]LOOK UP'!$A$1:$B$44, 2, FALSE)</f>
        <v>0</v>
      </c>
      <c r="K39" s="77">
        <f>VLOOKUP(G39,'[1]LOOK UP'!$A$1:$B$44, 2, FALSE)</f>
        <v>0</v>
      </c>
      <c r="L39" s="15">
        <f t="shared" si="0"/>
        <v>0</v>
      </c>
      <c r="M39" s="34">
        <f t="shared" si="1"/>
        <v>0</v>
      </c>
    </row>
    <row r="40" spans="1:13" ht="15.6" x14ac:dyDescent="0.3">
      <c r="D40" s="25"/>
      <c r="E40" s="74"/>
      <c r="F40" s="74"/>
      <c r="G40" s="26"/>
      <c r="H40" s="75">
        <f>VLOOKUP(D40,'[1]LOOK UP'!$A$1:$B$44, 2, FALSE)</f>
        <v>0</v>
      </c>
      <c r="I40" s="76">
        <f>VLOOKUP(E40,'[1]LOOK UP'!$A$1:$B$44, 2, FALSE)</f>
        <v>0</v>
      </c>
      <c r="J40" s="77">
        <f>VLOOKUP(F40,'[1]LOOK UP'!$A$1:$B$44, 2, FALSE)</f>
        <v>0</v>
      </c>
      <c r="K40" s="77">
        <f>VLOOKUP(G40,'[1]LOOK UP'!$A$1:$B$44, 2, FALSE)</f>
        <v>0</v>
      </c>
      <c r="L40" s="15">
        <f t="shared" si="0"/>
        <v>0</v>
      </c>
      <c r="M40" s="34">
        <f t="shared" si="1"/>
        <v>0</v>
      </c>
    </row>
    <row r="41" spans="1:13" ht="15.6" x14ac:dyDescent="0.3">
      <c r="D41" s="25"/>
      <c r="E41" s="74"/>
      <c r="F41" s="74"/>
      <c r="G41" s="26"/>
      <c r="H41" s="75">
        <f>VLOOKUP(D41,'[1]LOOK UP'!$A$1:$B$44, 2, FALSE)</f>
        <v>0</v>
      </c>
      <c r="I41" s="76">
        <f>VLOOKUP(E41,'[1]LOOK UP'!$A$1:$B$44, 2, FALSE)</f>
        <v>0</v>
      </c>
      <c r="J41" s="77">
        <f>VLOOKUP(F41,'[1]LOOK UP'!$A$1:$B$44, 2, FALSE)</f>
        <v>0</v>
      </c>
      <c r="K41" s="77">
        <f>VLOOKUP(G41,'[1]LOOK UP'!$A$1:$B$44, 2, FALSE)</f>
        <v>0</v>
      </c>
      <c r="L41" s="15">
        <f t="shared" si="0"/>
        <v>0</v>
      </c>
      <c r="M41" s="34">
        <f t="shared" si="1"/>
        <v>0</v>
      </c>
    </row>
    <row r="42" spans="1:13" ht="15.6" x14ac:dyDescent="0.3">
      <c r="D42" s="25"/>
      <c r="E42" s="74"/>
      <c r="F42" s="74"/>
      <c r="G42" s="26"/>
      <c r="H42" s="75">
        <f>VLOOKUP(D42,'[1]LOOK UP'!$A$1:$B$44, 2, FALSE)</f>
        <v>0</v>
      </c>
      <c r="I42" s="76">
        <f>VLOOKUP(E42,'[1]LOOK UP'!$A$1:$B$44, 2, FALSE)</f>
        <v>0</v>
      </c>
      <c r="J42" s="77">
        <f>VLOOKUP(F42,'[1]LOOK UP'!$A$1:$B$44, 2, FALSE)</f>
        <v>0</v>
      </c>
      <c r="K42" s="77">
        <f>VLOOKUP(G42,'[1]LOOK UP'!$A$1:$B$44, 2, FALSE)</f>
        <v>0</v>
      </c>
      <c r="L42" s="15">
        <f t="shared" si="0"/>
        <v>0</v>
      </c>
      <c r="M42" s="34">
        <f t="shared" si="1"/>
        <v>0</v>
      </c>
    </row>
  </sheetData>
  <sortState xmlns:xlrd2="http://schemas.microsoft.com/office/spreadsheetml/2017/richdata2" ref="B8:J35">
    <sortCondition descending="1" ref="J8:J35"/>
  </sortState>
  <mergeCells count="3">
    <mergeCell ref="C1:C4"/>
    <mergeCell ref="A5:C6"/>
    <mergeCell ref="D1:J4"/>
  </mergeCells>
  <phoneticPr fontId="23" type="noConversion"/>
  <hyperlinks>
    <hyperlink ref="H6" r:id="rId1" xr:uid="{071EDF43-A3B9-4EF4-A43E-BEC35333D3CC}"/>
    <hyperlink ref="D6" r:id="rId2" xr:uid="{F936A3DA-390B-44E5-B140-0CAEB5F1898A}"/>
  </hyperlinks>
  <pageMargins left="0.7" right="0.7" top="0.75" bottom="0.75" header="0.3" footer="0.3"/>
  <pageSetup paperSize="9" scale="68" orientation="landscape" horizontalDpi="300" verticalDpi="300" r:id="rId3"/>
  <drawing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tabSelected="1" zoomScaleNormal="100" workbookViewId="0">
      <selection activeCell="G7" sqref="G7"/>
    </sheetView>
  </sheetViews>
  <sheetFormatPr defaultColWidth="9.109375" defaultRowHeight="14.4" x14ac:dyDescent="0.3"/>
  <cols>
    <col min="1" max="1" width="7.109375" customWidth="1"/>
    <col min="2" max="2" width="20" bestFit="1" customWidth="1"/>
    <col min="3" max="3" width="31.33203125" customWidth="1"/>
    <col min="4" max="5" width="9.5546875" customWidth="1"/>
    <col min="6" max="6" width="15.33203125" customWidth="1"/>
    <col min="7" max="10" width="9.5546875" customWidth="1"/>
    <col min="11" max="11" width="12.88671875" customWidth="1"/>
  </cols>
  <sheetData>
    <row r="1" spans="1:13" ht="15" customHeight="1" x14ac:dyDescent="0.3">
      <c r="B1" s="6"/>
      <c r="C1" s="101"/>
      <c r="D1" s="104" t="s">
        <v>128</v>
      </c>
      <c r="E1" s="104"/>
      <c r="F1" s="104"/>
      <c r="G1" s="104"/>
      <c r="H1" s="104"/>
      <c r="I1" s="104"/>
      <c r="J1" s="104"/>
      <c r="K1" s="8"/>
    </row>
    <row r="2" spans="1:13" ht="15.75" customHeight="1" x14ac:dyDescent="0.3">
      <c r="B2" s="6"/>
      <c r="C2" s="101"/>
      <c r="D2" s="104"/>
      <c r="E2" s="104"/>
      <c r="F2" s="104"/>
      <c r="G2" s="104"/>
      <c r="H2" s="104"/>
      <c r="I2" s="104"/>
      <c r="J2" s="104"/>
      <c r="K2" s="8"/>
    </row>
    <row r="3" spans="1:13" ht="15.75" customHeight="1" x14ac:dyDescent="0.3">
      <c r="B3" s="6"/>
      <c r="C3" s="101"/>
      <c r="D3" s="104"/>
      <c r="E3" s="104"/>
      <c r="F3" s="104"/>
      <c r="G3" s="104"/>
      <c r="H3" s="104"/>
      <c r="I3" s="104"/>
      <c r="J3" s="104"/>
      <c r="K3" s="8"/>
    </row>
    <row r="4" spans="1:13" ht="15.75" customHeight="1" thickBot="1" x14ac:dyDescent="0.35">
      <c r="B4" s="6"/>
      <c r="C4" s="101"/>
      <c r="D4" s="104"/>
      <c r="E4" s="104"/>
      <c r="F4" s="104"/>
      <c r="G4" s="104"/>
      <c r="H4" s="105"/>
      <c r="I4" s="105"/>
      <c r="J4" s="105"/>
      <c r="K4" s="8"/>
    </row>
    <row r="5" spans="1:13" s="3" customFormat="1" ht="18.75" customHeight="1" x14ac:dyDescent="0.3">
      <c r="A5" s="112" t="s">
        <v>129</v>
      </c>
      <c r="B5" s="113"/>
      <c r="C5" s="118"/>
      <c r="D5" s="20" t="s">
        <v>0</v>
      </c>
      <c r="E5" s="21" t="s">
        <v>1</v>
      </c>
      <c r="F5" s="21" t="s">
        <v>2</v>
      </c>
      <c r="G5" s="21" t="s">
        <v>3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15"/>
      <c r="B6" s="116"/>
      <c r="C6" s="119"/>
      <c r="D6" s="92" t="s">
        <v>80</v>
      </c>
      <c r="E6" s="24" t="s">
        <v>150</v>
      </c>
      <c r="F6" s="24" t="s">
        <v>127</v>
      </c>
      <c r="G6" s="72" t="s">
        <v>81</v>
      </c>
      <c r="H6" s="92" t="s">
        <v>80</v>
      </c>
      <c r="I6" s="24" t="s">
        <v>150</v>
      </c>
      <c r="J6" s="24" t="s">
        <v>127</v>
      </c>
      <c r="K6" s="72" t="s">
        <v>81</v>
      </c>
    </row>
    <row r="7" spans="1:13" s="3" customFormat="1" ht="14.4" customHeight="1" x14ac:dyDescent="0.3">
      <c r="A7" s="11" t="s">
        <v>4</v>
      </c>
      <c r="B7" s="35" t="s">
        <v>5</v>
      </c>
      <c r="C7" s="37" t="s">
        <v>6</v>
      </c>
      <c r="D7" s="43" t="s">
        <v>7</v>
      </c>
      <c r="E7" s="44" t="s">
        <v>8</v>
      </c>
      <c r="F7" s="44" t="s">
        <v>9</v>
      </c>
      <c r="G7" s="44" t="s">
        <v>10</v>
      </c>
      <c r="H7" s="43" t="s">
        <v>83</v>
      </c>
      <c r="I7" s="43" t="s">
        <v>84</v>
      </c>
      <c r="J7" s="43" t="s">
        <v>85</v>
      </c>
      <c r="K7" s="43" t="s">
        <v>86</v>
      </c>
      <c r="L7" s="78" t="s">
        <v>15</v>
      </c>
      <c r="M7" s="78" t="s">
        <v>16</v>
      </c>
    </row>
    <row r="8" spans="1:13" ht="15.75" customHeight="1" x14ac:dyDescent="0.3">
      <c r="A8" s="31">
        <v>1</v>
      </c>
      <c r="B8" s="2" t="s">
        <v>118</v>
      </c>
      <c r="C8" s="2" t="s">
        <v>18</v>
      </c>
      <c r="D8" s="26">
        <v>1</v>
      </c>
      <c r="E8" s="26">
        <v>1</v>
      </c>
      <c r="F8" s="26">
        <v>1</v>
      </c>
      <c r="G8" s="73"/>
      <c r="H8" s="27">
        <f>VLOOKUP(D8,'[1]LOOK UP'!$A$1:$B$44, 2, FALSE)</f>
        <v>35</v>
      </c>
      <c r="I8" s="28">
        <f>VLOOKUP(E8,'[1]LOOK UP'!$A$1:$B$44, 2, FALSE)</f>
        <v>35</v>
      </c>
      <c r="J8" s="28">
        <f>VLOOKUP(F8,'[1]LOOK UP'!$A$1:$B$44, 2, FALSE)</f>
        <v>35</v>
      </c>
      <c r="K8" s="28">
        <f>VLOOKUP(G8,'[1]LOOK UP'!$A$1:$B$44, 2, FALSE)</f>
        <v>0</v>
      </c>
      <c r="L8" s="15">
        <f t="shared" ref="L8:L42" si="0">SUM(H8:K8)</f>
        <v>105</v>
      </c>
      <c r="M8" s="34">
        <f t="shared" ref="M8:M42" si="1">L8-(SMALL(H8:K8, 1))</f>
        <v>105</v>
      </c>
    </row>
    <row r="9" spans="1:13" ht="15.75" customHeight="1" x14ac:dyDescent="0.3">
      <c r="A9" s="31">
        <v>2</v>
      </c>
      <c r="B9" s="91" t="s">
        <v>121</v>
      </c>
      <c r="C9" s="91" t="s">
        <v>22</v>
      </c>
      <c r="D9" s="26">
        <v>3</v>
      </c>
      <c r="E9" s="26">
        <v>3</v>
      </c>
      <c r="F9" s="95">
        <v>2</v>
      </c>
      <c r="G9" s="73"/>
      <c r="H9" s="27">
        <f>VLOOKUP(D9,'[1]LOOK UP'!$A$1:$B$44, 2, FALSE)</f>
        <v>25</v>
      </c>
      <c r="I9" s="28">
        <f>VLOOKUP(E9,'[1]LOOK UP'!$A$1:$B$44, 2, FALSE)</f>
        <v>25</v>
      </c>
      <c r="J9" s="28">
        <f>VLOOKUP(F9,'[1]LOOK UP'!$A$1:$B$44, 2, FALSE)</f>
        <v>30</v>
      </c>
      <c r="K9" s="28">
        <f>VLOOKUP(G9,'[1]LOOK UP'!$A$1:$B$44, 2, FALSE)</f>
        <v>0</v>
      </c>
      <c r="L9" s="15">
        <f t="shared" si="0"/>
        <v>80</v>
      </c>
      <c r="M9" s="34">
        <f t="shared" si="1"/>
        <v>80</v>
      </c>
    </row>
    <row r="10" spans="1:13" ht="15.75" customHeight="1" x14ac:dyDescent="0.3">
      <c r="A10" s="31">
        <v>3</v>
      </c>
      <c r="B10" s="2" t="s">
        <v>133</v>
      </c>
      <c r="C10" s="2" t="s">
        <v>99</v>
      </c>
      <c r="D10" s="26"/>
      <c r="E10" s="26">
        <v>4</v>
      </c>
      <c r="F10" s="26">
        <v>3</v>
      </c>
      <c r="G10" s="73"/>
      <c r="H10" s="27">
        <f>VLOOKUP(D10,'[1]LOOK UP'!$A$1:$B$44, 2, FALSE)</f>
        <v>0</v>
      </c>
      <c r="I10" s="28">
        <f>VLOOKUP(E10,'[1]LOOK UP'!$A$1:$B$44, 2, FALSE)</f>
        <v>23</v>
      </c>
      <c r="J10" s="28">
        <f>VLOOKUP(F10,'[1]LOOK UP'!$A$1:$B$44, 2, FALSE)</f>
        <v>25</v>
      </c>
      <c r="K10" s="28">
        <f>VLOOKUP(G10,'[1]LOOK UP'!$A$1:$B$44, 2, FALSE)</f>
        <v>0</v>
      </c>
      <c r="L10" s="15">
        <f t="shared" si="0"/>
        <v>48</v>
      </c>
      <c r="M10" s="34">
        <f t="shared" si="1"/>
        <v>48</v>
      </c>
    </row>
    <row r="11" spans="1:13" ht="15.75" customHeight="1" x14ac:dyDescent="0.3">
      <c r="A11" s="31">
        <v>4</v>
      </c>
      <c r="B11" s="2" t="s">
        <v>131</v>
      </c>
      <c r="C11" s="2" t="s">
        <v>21</v>
      </c>
      <c r="D11" s="26"/>
      <c r="E11" s="26">
        <v>2</v>
      </c>
      <c r="F11" s="26"/>
      <c r="G11" s="79"/>
      <c r="H11" s="27">
        <f>VLOOKUP(D11,'[1]LOOK UP'!$A$1:$B$44, 2, FALSE)</f>
        <v>0</v>
      </c>
      <c r="I11" s="28">
        <f>VLOOKUP(E11,'[1]LOOK UP'!$A$1:$B$44, 2, FALSE)</f>
        <v>30</v>
      </c>
      <c r="J11" s="28">
        <f>VLOOKUP(F11,'[1]LOOK UP'!$A$1:$B$44, 2, FALSE)</f>
        <v>0</v>
      </c>
      <c r="K11" s="28">
        <f>VLOOKUP(G11,'[1]LOOK UP'!$A$1:$B$44, 2, FALSE)</f>
        <v>0</v>
      </c>
      <c r="L11" s="15">
        <f t="shared" si="0"/>
        <v>30</v>
      </c>
      <c r="M11" s="34">
        <f t="shared" si="1"/>
        <v>30</v>
      </c>
    </row>
    <row r="12" spans="1:13" ht="15.75" customHeight="1" x14ac:dyDescent="0.3">
      <c r="A12" s="31">
        <v>5</v>
      </c>
      <c r="B12" s="2" t="s">
        <v>119</v>
      </c>
      <c r="C12" s="2" t="s">
        <v>120</v>
      </c>
      <c r="D12" s="26">
        <v>2</v>
      </c>
      <c r="E12" s="26"/>
      <c r="F12" s="26"/>
      <c r="G12" s="79"/>
      <c r="H12" s="27">
        <f>VLOOKUP(D12,'[1]LOOK UP'!$A$1:$B$44, 2, FALSE)</f>
        <v>30</v>
      </c>
      <c r="I12" s="28">
        <f>VLOOKUP(E12,'[1]LOOK UP'!$A$1:$B$44, 2, FALSE)</f>
        <v>0</v>
      </c>
      <c r="J12" s="28">
        <f>VLOOKUP(F12,'[1]LOOK UP'!$A$1:$B$44, 2, FALSE)</f>
        <v>0</v>
      </c>
      <c r="K12" s="28">
        <f>VLOOKUP(G12,'[1]LOOK UP'!$A$1:$B$44, 2, FALSE)</f>
        <v>0</v>
      </c>
      <c r="L12" s="15">
        <f t="shared" si="0"/>
        <v>30</v>
      </c>
      <c r="M12" s="34">
        <f t="shared" si="1"/>
        <v>30</v>
      </c>
    </row>
    <row r="13" spans="1:13" ht="15.75" customHeight="1" x14ac:dyDescent="0.3">
      <c r="A13" s="31">
        <v>6</v>
      </c>
      <c r="B13" s="91" t="s">
        <v>161</v>
      </c>
      <c r="C13" s="91" t="s">
        <v>99</v>
      </c>
      <c r="D13" s="26"/>
      <c r="E13" s="26"/>
      <c r="F13" s="26">
        <v>4</v>
      </c>
      <c r="G13" s="79"/>
      <c r="H13" s="27">
        <f>VLOOKUP(D13,'[1]LOOK UP'!$A$1:$B$44, 2, FALSE)</f>
        <v>0</v>
      </c>
      <c r="I13" s="28">
        <f>VLOOKUP(E13,'[1]LOOK UP'!$A$1:$B$44, 2, FALSE)</f>
        <v>0</v>
      </c>
      <c r="J13" s="28">
        <f>VLOOKUP(F13,'[1]LOOK UP'!$A$1:$B$44, 2, FALSE)</f>
        <v>23</v>
      </c>
      <c r="K13" s="28">
        <f>VLOOKUP(G13,'[1]LOOK UP'!$A$1:$B$44, 2, FALSE)</f>
        <v>0</v>
      </c>
      <c r="L13" s="15">
        <f t="shared" si="0"/>
        <v>23</v>
      </c>
      <c r="M13" s="34">
        <f t="shared" si="1"/>
        <v>23</v>
      </c>
    </row>
    <row r="14" spans="1:13" ht="15.75" customHeight="1" x14ac:dyDescent="0.3">
      <c r="A14" s="31">
        <v>7</v>
      </c>
      <c r="B14" s="2" t="s">
        <v>132</v>
      </c>
      <c r="C14" s="2" t="s">
        <v>151</v>
      </c>
      <c r="D14" s="26"/>
      <c r="E14" s="26">
        <v>5</v>
      </c>
      <c r="F14" s="26"/>
      <c r="G14" s="79"/>
      <c r="H14" s="16">
        <f>VLOOKUP(D14,'[1]LOOK UP'!$A$1:$B$44, 2, FALSE)</f>
        <v>0</v>
      </c>
      <c r="I14" s="28">
        <f>VLOOKUP(E14,'[1]LOOK UP'!$A$1:$B$44, 2, FALSE)</f>
        <v>21</v>
      </c>
      <c r="J14" s="10">
        <f>VLOOKUP(F14,'[1]LOOK UP'!$A$1:$B$44, 2, FALSE)</f>
        <v>0</v>
      </c>
      <c r="K14" s="10">
        <f>VLOOKUP(G14,'[1]LOOK UP'!$A$1:$B$44, 2, FALSE)</f>
        <v>0</v>
      </c>
      <c r="L14" s="15">
        <f t="shared" si="0"/>
        <v>21</v>
      </c>
      <c r="M14" s="34">
        <f t="shared" si="1"/>
        <v>21</v>
      </c>
    </row>
    <row r="15" spans="1:13" ht="15.75" customHeight="1" x14ac:dyDescent="0.3">
      <c r="A15" s="31">
        <v>8</v>
      </c>
      <c r="B15" s="91" t="s">
        <v>130</v>
      </c>
      <c r="C15" s="91" t="s">
        <v>151</v>
      </c>
      <c r="D15" s="26"/>
      <c r="E15" s="26">
        <v>6</v>
      </c>
      <c r="F15" s="26"/>
      <c r="G15" s="79"/>
      <c r="H15" s="27">
        <f>VLOOKUP(D15,'[1]LOOK UP'!$A$1:$B$44, 2, FALSE)</f>
        <v>0</v>
      </c>
      <c r="I15" s="28">
        <f>VLOOKUP(E15,'[1]LOOK UP'!$A$1:$B$44, 2, FALSE)</f>
        <v>19</v>
      </c>
      <c r="J15" s="28">
        <f>VLOOKUP(F15,'[1]LOOK UP'!$A$1:$B$44, 2, FALSE)</f>
        <v>0</v>
      </c>
      <c r="K15" s="28">
        <f>VLOOKUP(G15,'[1]LOOK UP'!$A$1:$B$44, 2, FALSE)</f>
        <v>0</v>
      </c>
      <c r="L15" s="15">
        <f t="shared" si="0"/>
        <v>19</v>
      </c>
      <c r="M15" s="34">
        <f t="shared" si="1"/>
        <v>19</v>
      </c>
    </row>
    <row r="16" spans="1:13" ht="15.75" customHeight="1" x14ac:dyDescent="0.3">
      <c r="A16" s="31">
        <v>9</v>
      </c>
      <c r="B16" s="15"/>
      <c r="C16" s="99"/>
      <c r="D16" s="25"/>
      <c r="E16" s="25"/>
      <c r="F16" s="25"/>
      <c r="G16" s="25"/>
      <c r="H16" s="27">
        <f>VLOOKUP(D16,'[1]LOOK UP'!$A$1:$B$44, 2, FALSE)</f>
        <v>0</v>
      </c>
      <c r="I16" s="28">
        <f>VLOOKUP(E16,'[1]LOOK UP'!$A$1:$B$44, 2, FALSE)</f>
        <v>0</v>
      </c>
      <c r="J16" s="28">
        <f>VLOOKUP(F16,'[1]LOOK UP'!$A$1:$B$44, 2, FALSE)</f>
        <v>0</v>
      </c>
      <c r="K16" s="28">
        <f>VLOOKUP(G16,'[1]LOOK UP'!$A$1:$B$44, 2, FALSE)</f>
        <v>0</v>
      </c>
      <c r="L16" s="15">
        <f t="shared" si="0"/>
        <v>0</v>
      </c>
      <c r="M16" s="34">
        <f t="shared" si="1"/>
        <v>0</v>
      </c>
    </row>
    <row r="17" spans="1:13" ht="15.75" customHeight="1" x14ac:dyDescent="0.3">
      <c r="A17" s="31">
        <v>10</v>
      </c>
      <c r="B17" s="15"/>
      <c r="C17" s="99"/>
      <c r="D17" s="25"/>
      <c r="E17" s="25"/>
      <c r="F17" s="25"/>
      <c r="G17" s="25"/>
      <c r="H17" s="16">
        <f>VLOOKUP(D17,'[1]LOOK UP'!$A$1:$B$44, 2, FALSE)</f>
        <v>0</v>
      </c>
      <c r="I17" s="10">
        <f>VLOOKUP(E17,'[1]LOOK UP'!$A$1:$B$44, 2, FALSE)</f>
        <v>0</v>
      </c>
      <c r="J17" s="10">
        <f>VLOOKUP(F17,'[1]LOOK UP'!$A$1:$B$44, 2, FALSE)</f>
        <v>0</v>
      </c>
      <c r="K17" s="10">
        <f>VLOOKUP(G17,'[1]LOOK UP'!$A$1:$B$44, 2, FALSE)</f>
        <v>0</v>
      </c>
      <c r="L17" s="15">
        <f t="shared" si="0"/>
        <v>0</v>
      </c>
      <c r="M17" s="34">
        <f t="shared" si="1"/>
        <v>0</v>
      </c>
    </row>
    <row r="18" spans="1:13" ht="15.75" customHeight="1" x14ac:dyDescent="0.3">
      <c r="A18" s="31">
        <v>11</v>
      </c>
      <c r="B18" s="40"/>
      <c r="C18" s="100"/>
      <c r="D18" s="25"/>
      <c r="E18" s="25"/>
      <c r="F18" s="25"/>
      <c r="G18" s="25"/>
      <c r="H18" s="27">
        <f>VLOOKUP(D18,'[1]LOOK UP'!$A$1:$B$44, 2, FALSE)</f>
        <v>0</v>
      </c>
      <c r="I18" s="28">
        <f>VLOOKUP(E18,'[1]LOOK UP'!$A$1:$B$44, 2, FALSE)</f>
        <v>0</v>
      </c>
      <c r="J18" s="28">
        <f>VLOOKUP(F18,'[1]LOOK UP'!$A$1:$B$44, 2, FALSE)</f>
        <v>0</v>
      </c>
      <c r="K18" s="28">
        <f>VLOOKUP(G18,'[1]LOOK UP'!$A$1:$B$44, 2, FALSE)</f>
        <v>0</v>
      </c>
      <c r="L18" s="15">
        <f t="shared" si="0"/>
        <v>0</v>
      </c>
      <c r="M18" s="34">
        <f t="shared" si="1"/>
        <v>0</v>
      </c>
    </row>
    <row r="19" spans="1:13" ht="15.6" x14ac:dyDescent="0.3">
      <c r="A19" s="31">
        <v>12</v>
      </c>
      <c r="B19" s="15"/>
      <c r="C19" s="99"/>
      <c r="D19" s="25"/>
      <c r="E19" s="25"/>
      <c r="F19" s="25"/>
      <c r="G19" s="25"/>
      <c r="H19" s="27">
        <f>VLOOKUP(D19,'[1]LOOK UP'!$A$1:$B$44, 2, FALSE)</f>
        <v>0</v>
      </c>
      <c r="I19" s="28">
        <f>VLOOKUP(E19,'[1]LOOK UP'!$A$1:$B$44, 2, FALSE)</f>
        <v>0</v>
      </c>
      <c r="J19" s="28">
        <f>VLOOKUP(F19,'[1]LOOK UP'!$A$1:$B$44, 2, FALSE)</f>
        <v>0</v>
      </c>
      <c r="K19" s="28">
        <f>VLOOKUP(G19,'[1]LOOK UP'!$A$1:$B$44, 2, FALSE)</f>
        <v>0</v>
      </c>
      <c r="L19" s="15">
        <f t="shared" si="0"/>
        <v>0</v>
      </c>
      <c r="M19" s="34">
        <f t="shared" si="1"/>
        <v>0</v>
      </c>
    </row>
    <row r="20" spans="1:13" ht="15.6" x14ac:dyDescent="0.3">
      <c r="A20" s="31">
        <v>13</v>
      </c>
      <c r="B20" s="15"/>
      <c r="C20" s="99"/>
      <c r="D20" s="25"/>
      <c r="E20" s="25"/>
      <c r="F20" s="25"/>
      <c r="G20" s="25"/>
      <c r="H20" s="16">
        <f>VLOOKUP(D20,'[1]LOOK UP'!$A$1:$B$44, 2, FALSE)</f>
        <v>0</v>
      </c>
      <c r="I20" s="28">
        <f>VLOOKUP(E20,'[1]LOOK UP'!$A$1:$B$44, 2, FALSE)</f>
        <v>0</v>
      </c>
      <c r="J20" s="10">
        <f>VLOOKUP(F20,'[1]LOOK UP'!$A$1:$B$44, 2, FALSE)</f>
        <v>0</v>
      </c>
      <c r="K20" s="10">
        <f>VLOOKUP(G20,'[1]LOOK UP'!$A$1:$B$44, 2, FALSE)</f>
        <v>0</v>
      </c>
      <c r="L20" s="15">
        <f t="shared" si="0"/>
        <v>0</v>
      </c>
      <c r="M20" s="34">
        <f t="shared" si="1"/>
        <v>0</v>
      </c>
    </row>
    <row r="21" spans="1:13" ht="15.6" x14ac:dyDescent="0.3">
      <c r="A21" s="31">
        <v>16</v>
      </c>
      <c r="B21" s="15"/>
      <c r="C21" s="99"/>
      <c r="D21" s="25"/>
      <c r="E21" s="25"/>
      <c r="F21" s="25"/>
      <c r="G21" s="25"/>
      <c r="H21" s="27">
        <f>VLOOKUP(D21,'[1]LOOK UP'!$A$1:$B$44, 2, FALSE)</f>
        <v>0</v>
      </c>
      <c r="I21" s="28">
        <f>VLOOKUP(E21,'[1]LOOK UP'!$A$1:$B$44, 2, FALSE)</f>
        <v>0</v>
      </c>
      <c r="J21" s="28">
        <f>VLOOKUP(F21,'[1]LOOK UP'!$A$1:$B$44, 2, FALSE)</f>
        <v>0</v>
      </c>
      <c r="K21" s="28">
        <f>VLOOKUP(G21,'[1]LOOK UP'!$A$1:$B$44, 2, FALSE)</f>
        <v>0</v>
      </c>
      <c r="L21" s="15">
        <f t="shared" si="0"/>
        <v>0</v>
      </c>
      <c r="M21" s="34">
        <f t="shared" si="1"/>
        <v>0</v>
      </c>
    </row>
    <row r="22" spans="1:13" ht="15.6" x14ac:dyDescent="0.3">
      <c r="A22" s="31">
        <v>17</v>
      </c>
      <c r="B22" s="15"/>
      <c r="C22" s="99"/>
      <c r="D22" s="25"/>
      <c r="E22" s="25"/>
      <c r="F22" s="25"/>
      <c r="G22" s="25"/>
      <c r="H22" s="16">
        <f>VLOOKUP(D22,'[1]LOOK UP'!$A$1:$B$44, 2, FALSE)</f>
        <v>0</v>
      </c>
      <c r="I22" s="28">
        <f>VLOOKUP(E22,'[1]LOOK UP'!$A$1:$B$44, 2, FALSE)</f>
        <v>0</v>
      </c>
      <c r="J22" s="10">
        <f>VLOOKUP(F22,'[1]LOOK UP'!$A$1:$B$44, 2, FALSE)</f>
        <v>0</v>
      </c>
      <c r="K22" s="10">
        <f>VLOOKUP(G22,'[1]LOOK UP'!$A$1:$B$44, 2, FALSE)</f>
        <v>0</v>
      </c>
      <c r="L22" s="15">
        <f t="shared" si="0"/>
        <v>0</v>
      </c>
      <c r="M22" s="34">
        <f t="shared" si="1"/>
        <v>0</v>
      </c>
    </row>
    <row r="23" spans="1:13" ht="15.6" x14ac:dyDescent="0.3">
      <c r="A23" s="31">
        <v>18</v>
      </c>
      <c r="B23" s="15"/>
      <c r="C23" s="99"/>
      <c r="D23" s="25"/>
      <c r="E23" s="25"/>
      <c r="F23" s="25"/>
      <c r="G23" s="25"/>
      <c r="H23" s="27">
        <f>VLOOKUP(D23,'[1]LOOK UP'!$A$1:$B$44, 2, FALSE)</f>
        <v>0</v>
      </c>
      <c r="I23" s="28">
        <f>VLOOKUP(E23,'[1]LOOK UP'!$A$1:$B$44, 2, FALSE)</f>
        <v>0</v>
      </c>
      <c r="J23" s="28">
        <f>VLOOKUP(F23,'[1]LOOK UP'!$A$1:$B$44, 2, FALSE)</f>
        <v>0</v>
      </c>
      <c r="K23" s="28">
        <f>VLOOKUP(G23,'[1]LOOK UP'!$A$1:$B$44, 2, FALSE)</f>
        <v>0</v>
      </c>
      <c r="L23" s="15">
        <f t="shared" si="0"/>
        <v>0</v>
      </c>
      <c r="M23" s="34">
        <f t="shared" si="1"/>
        <v>0</v>
      </c>
    </row>
    <row r="24" spans="1:13" ht="15.6" x14ac:dyDescent="0.3">
      <c r="A24" s="31">
        <v>19</v>
      </c>
      <c r="B24" s="15"/>
      <c r="C24" s="99"/>
      <c r="D24" s="25"/>
      <c r="E24" s="25"/>
      <c r="F24" s="25"/>
      <c r="G24" s="25"/>
      <c r="H24" s="27">
        <f>VLOOKUP(D24,'[1]LOOK UP'!$A$1:$B$44, 2, FALSE)</f>
        <v>0</v>
      </c>
      <c r="I24" s="28">
        <f>VLOOKUP(E24,'[1]LOOK UP'!$A$1:$B$44, 2, FALSE)</f>
        <v>0</v>
      </c>
      <c r="J24" s="28">
        <f>VLOOKUP(F24,'[1]LOOK UP'!$A$1:$B$44, 2, FALSE)</f>
        <v>0</v>
      </c>
      <c r="K24" s="28">
        <f>VLOOKUP(G24,'[1]LOOK UP'!$A$1:$B$44, 2, FALSE)</f>
        <v>0</v>
      </c>
      <c r="L24" s="15">
        <f t="shared" si="0"/>
        <v>0</v>
      </c>
      <c r="M24" s="34">
        <f t="shared" si="1"/>
        <v>0</v>
      </c>
    </row>
    <row r="25" spans="1:13" ht="15.6" x14ac:dyDescent="0.3">
      <c r="A25" s="31">
        <v>20</v>
      </c>
      <c r="B25" s="15"/>
      <c r="C25" s="99"/>
      <c r="D25" s="25"/>
      <c r="E25" s="25"/>
      <c r="F25" s="25"/>
      <c r="G25" s="25"/>
      <c r="H25" s="16">
        <f>VLOOKUP(D25,'[1]LOOK UP'!$A$1:$B$44, 2, FALSE)</f>
        <v>0</v>
      </c>
      <c r="I25" s="28">
        <f>VLOOKUP(E25,'[1]LOOK UP'!$A$1:$B$44, 2, FALSE)</f>
        <v>0</v>
      </c>
      <c r="J25" s="10">
        <f>VLOOKUP(F25,'[1]LOOK UP'!$A$1:$B$44, 2, FALSE)</f>
        <v>0</v>
      </c>
      <c r="K25" s="10">
        <f>VLOOKUP(G25,'[1]LOOK UP'!$A$1:$B$44, 2, FALSE)</f>
        <v>0</v>
      </c>
      <c r="L25" s="15">
        <f t="shared" si="0"/>
        <v>0</v>
      </c>
      <c r="M25" s="34">
        <f t="shared" si="1"/>
        <v>0</v>
      </c>
    </row>
    <row r="26" spans="1:13" ht="15.6" x14ac:dyDescent="0.3">
      <c r="A26" s="31">
        <v>21</v>
      </c>
      <c r="B26" s="15"/>
      <c r="C26" s="99"/>
      <c r="D26" s="25"/>
      <c r="E26" s="25"/>
      <c r="F26" s="25"/>
      <c r="G26" s="25"/>
      <c r="H26" s="27">
        <f>VLOOKUP(D26,'[1]LOOK UP'!$A$1:$B$44, 2, FALSE)</f>
        <v>0</v>
      </c>
      <c r="I26" s="28">
        <f>VLOOKUP(E26,'[1]LOOK UP'!$A$1:$B$44, 2, FALSE)</f>
        <v>0</v>
      </c>
      <c r="J26" s="28">
        <f>VLOOKUP(F26,'[1]LOOK UP'!$A$1:$B$44, 2, FALSE)</f>
        <v>0</v>
      </c>
      <c r="K26" s="28">
        <f>VLOOKUP(G26,'[1]LOOK UP'!$A$1:$B$44, 2, FALSE)</f>
        <v>0</v>
      </c>
      <c r="L26" s="15">
        <f t="shared" si="0"/>
        <v>0</v>
      </c>
      <c r="M26" s="34">
        <f t="shared" si="1"/>
        <v>0</v>
      </c>
    </row>
    <row r="27" spans="1:13" ht="15.6" x14ac:dyDescent="0.3">
      <c r="A27" s="31">
        <v>22</v>
      </c>
      <c r="B27" s="15"/>
      <c r="C27" s="99"/>
      <c r="D27" s="25"/>
      <c r="E27" s="25"/>
      <c r="F27" s="25"/>
      <c r="G27" s="25"/>
      <c r="H27" s="27">
        <f>VLOOKUP(D27,'[1]LOOK UP'!$A$1:$B$44, 2, FALSE)</f>
        <v>0</v>
      </c>
      <c r="I27" s="28">
        <f>VLOOKUP(E27,'[1]LOOK UP'!$A$1:$B$44, 2, FALSE)</f>
        <v>0</v>
      </c>
      <c r="J27" s="28">
        <f>VLOOKUP(F27,'[1]LOOK UP'!$A$1:$B$44, 2, FALSE)</f>
        <v>0</v>
      </c>
      <c r="K27" s="28">
        <f>VLOOKUP(G27,'[1]LOOK UP'!$A$1:$B$44, 2, FALSE)</f>
        <v>0</v>
      </c>
      <c r="L27" s="15">
        <f t="shared" si="0"/>
        <v>0</v>
      </c>
      <c r="M27" s="34">
        <f t="shared" si="1"/>
        <v>0</v>
      </c>
    </row>
    <row r="28" spans="1:13" ht="15.6" x14ac:dyDescent="0.3">
      <c r="A28" s="31">
        <v>23</v>
      </c>
      <c r="B28" s="15"/>
      <c r="C28" s="99"/>
      <c r="D28" s="25"/>
      <c r="E28" s="25"/>
      <c r="F28" s="25"/>
      <c r="G28" s="25"/>
      <c r="H28" s="16">
        <f>VLOOKUP(D28,'[1]LOOK UP'!$A$1:$B$44, 2, FALSE)</f>
        <v>0</v>
      </c>
      <c r="I28" s="28">
        <f>VLOOKUP(E28,'[1]LOOK UP'!$A$1:$B$44, 2, FALSE)</f>
        <v>0</v>
      </c>
      <c r="J28" s="10">
        <f>VLOOKUP(F28,'[1]LOOK UP'!$A$1:$B$44, 2, FALSE)</f>
        <v>0</v>
      </c>
      <c r="K28" s="10">
        <f>VLOOKUP(G28,'[1]LOOK UP'!$A$1:$B$44, 2, FALSE)</f>
        <v>0</v>
      </c>
      <c r="L28" s="15">
        <f t="shared" si="0"/>
        <v>0</v>
      </c>
      <c r="M28" s="34">
        <f t="shared" si="1"/>
        <v>0</v>
      </c>
    </row>
    <row r="29" spans="1:13" ht="15.6" x14ac:dyDescent="0.3">
      <c r="A29" s="31">
        <v>24</v>
      </c>
      <c r="B29" s="15"/>
      <c r="C29" s="99"/>
      <c r="D29" s="25"/>
      <c r="E29" s="25"/>
      <c r="F29" s="25"/>
      <c r="G29" s="25"/>
      <c r="H29" s="27">
        <f>VLOOKUP(D29,'[1]LOOK UP'!$A$1:$B$44, 2, FALSE)</f>
        <v>0</v>
      </c>
      <c r="I29" s="28">
        <f>VLOOKUP(E29,'[1]LOOK UP'!$A$1:$B$44, 2, FALSE)</f>
        <v>0</v>
      </c>
      <c r="J29" s="28">
        <f>VLOOKUP(F29,'[1]LOOK UP'!$A$1:$B$44, 2, FALSE)</f>
        <v>0</v>
      </c>
      <c r="K29" s="28">
        <f>VLOOKUP(G29,'[1]LOOK UP'!$A$1:$B$44, 2, FALSE)</f>
        <v>0</v>
      </c>
      <c r="L29" s="15">
        <f t="shared" si="0"/>
        <v>0</v>
      </c>
      <c r="M29" s="34">
        <f t="shared" si="1"/>
        <v>0</v>
      </c>
    </row>
    <row r="30" spans="1:13" ht="15.6" x14ac:dyDescent="0.3">
      <c r="A30" s="31">
        <v>25</v>
      </c>
      <c r="B30" s="15"/>
      <c r="C30" s="99"/>
      <c r="D30" s="25"/>
      <c r="E30" s="25"/>
      <c r="F30" s="25"/>
      <c r="G30" s="25"/>
      <c r="H30" s="16">
        <f>VLOOKUP(D30,'[1]LOOK UP'!$A$1:$B$44, 2, FALSE)</f>
        <v>0</v>
      </c>
      <c r="I30" s="10">
        <f>VLOOKUP(E30,'[1]LOOK UP'!$A$1:$B$44, 2, FALSE)</f>
        <v>0</v>
      </c>
      <c r="J30" s="10">
        <f>VLOOKUP(F30,'[1]LOOK UP'!$A$1:$B$44, 2, FALSE)</f>
        <v>0</v>
      </c>
      <c r="K30" s="10">
        <f>VLOOKUP(G30,'[1]LOOK UP'!$A$1:$B$44, 2, FALSE)</f>
        <v>0</v>
      </c>
      <c r="L30" s="15">
        <f t="shared" si="0"/>
        <v>0</v>
      </c>
      <c r="M30" s="34">
        <f t="shared" si="1"/>
        <v>0</v>
      </c>
    </row>
    <row r="31" spans="1:13" ht="15.6" x14ac:dyDescent="0.3">
      <c r="A31" s="31">
        <v>26</v>
      </c>
      <c r="B31" s="15"/>
      <c r="C31" s="99"/>
      <c r="D31" s="25"/>
      <c r="E31" s="25"/>
      <c r="F31" s="25"/>
      <c r="G31" s="25"/>
      <c r="H31" s="27">
        <f>VLOOKUP(D31,'[1]LOOK UP'!$A$1:$B$44, 2, FALSE)</f>
        <v>0</v>
      </c>
      <c r="I31" s="28">
        <f>VLOOKUP(E31,'[1]LOOK UP'!$A$1:$B$44, 2, FALSE)</f>
        <v>0</v>
      </c>
      <c r="J31" s="28">
        <f>VLOOKUP(F31,'[1]LOOK UP'!$A$1:$B$44, 2, FALSE)</f>
        <v>0</v>
      </c>
      <c r="K31" s="28">
        <f>VLOOKUP(G31,'[1]LOOK UP'!$A$1:$B$44, 2, FALSE)</f>
        <v>0</v>
      </c>
      <c r="L31" s="15">
        <f t="shared" si="0"/>
        <v>0</v>
      </c>
      <c r="M31" s="34">
        <f t="shared" si="1"/>
        <v>0</v>
      </c>
    </row>
    <row r="32" spans="1:13" ht="15.6" x14ac:dyDescent="0.3">
      <c r="A32" s="31">
        <v>27</v>
      </c>
      <c r="B32" s="15"/>
      <c r="C32" s="99"/>
      <c r="D32" s="25"/>
      <c r="E32" s="25"/>
      <c r="F32" s="25"/>
      <c r="G32" s="25"/>
      <c r="H32" s="16">
        <f>VLOOKUP(D32,'[1]LOOK UP'!$A$1:$B$44, 2, FALSE)</f>
        <v>0</v>
      </c>
      <c r="I32" s="28">
        <f>VLOOKUP(E32,'[1]LOOK UP'!$A$1:$B$44, 2, FALSE)</f>
        <v>0</v>
      </c>
      <c r="J32" s="10">
        <f>VLOOKUP(F32,'[1]LOOK UP'!$A$1:$B$44, 2, FALSE)</f>
        <v>0</v>
      </c>
      <c r="K32" s="10">
        <f>VLOOKUP(G32,'[1]LOOK UP'!$A$1:$B$44, 2, FALSE)</f>
        <v>0</v>
      </c>
      <c r="L32" s="15">
        <f t="shared" si="0"/>
        <v>0</v>
      </c>
      <c r="M32" s="34">
        <f t="shared" si="1"/>
        <v>0</v>
      </c>
    </row>
    <row r="33" spans="1:13" ht="15.6" x14ac:dyDescent="0.3">
      <c r="A33" s="31">
        <v>28</v>
      </c>
      <c r="B33" s="15"/>
      <c r="C33" s="99"/>
      <c r="D33" s="25"/>
      <c r="E33" s="25"/>
      <c r="F33" s="25"/>
      <c r="G33" s="25"/>
      <c r="H33" s="27">
        <f>VLOOKUP(D33,'[1]LOOK UP'!$A$1:$B$44, 2, FALSE)</f>
        <v>0</v>
      </c>
      <c r="I33" s="28">
        <f>VLOOKUP(E33,'[1]LOOK UP'!$A$1:$B$44, 2, FALSE)</f>
        <v>0</v>
      </c>
      <c r="J33" s="28">
        <f>VLOOKUP(F33,'[1]LOOK UP'!$A$1:$B$44, 2, FALSE)</f>
        <v>0</v>
      </c>
      <c r="K33" s="28">
        <f>VLOOKUP(G33,'[1]LOOK UP'!$A$1:$B$44, 2, FALSE)</f>
        <v>0</v>
      </c>
      <c r="L33" s="15">
        <f t="shared" si="0"/>
        <v>0</v>
      </c>
      <c r="M33" s="34">
        <f t="shared" si="1"/>
        <v>0</v>
      </c>
    </row>
    <row r="34" spans="1:13" ht="15.6" x14ac:dyDescent="0.3">
      <c r="A34" s="31">
        <v>29</v>
      </c>
      <c r="B34" s="15"/>
      <c r="C34" s="99"/>
      <c r="D34" s="25"/>
      <c r="E34" s="25"/>
      <c r="F34" s="25"/>
      <c r="G34" s="25"/>
      <c r="H34" s="45">
        <f>VLOOKUP(D34,'[1]LOOK UP'!$A$1:$B$44, 2, FALSE)</f>
        <v>0</v>
      </c>
      <c r="I34" s="46">
        <f>VLOOKUP(E34,'[1]LOOK UP'!$A$1:$B$44, 2, FALSE)</f>
        <v>0</v>
      </c>
      <c r="J34" s="46">
        <f>VLOOKUP(F34,'[1]LOOK UP'!$A$1:$B$44, 2, FALSE)</f>
        <v>0</v>
      </c>
      <c r="K34" s="46">
        <f>VLOOKUP(G34,'[1]LOOK UP'!$A$1:$B$44, 2, FALSE)</f>
        <v>0</v>
      </c>
      <c r="L34" s="40">
        <f t="shared" si="0"/>
        <v>0</v>
      </c>
      <c r="M34" s="42">
        <f t="shared" si="1"/>
        <v>0</v>
      </c>
    </row>
    <row r="35" spans="1:13" ht="15.6" x14ac:dyDescent="0.3">
      <c r="A35" s="31">
        <v>30</v>
      </c>
      <c r="B35" s="15"/>
      <c r="C35" s="99"/>
      <c r="D35" s="25"/>
      <c r="E35" s="25"/>
      <c r="F35" s="25"/>
      <c r="G35" s="25"/>
      <c r="H35" s="69">
        <f>VLOOKUP(D35,'[1]LOOK UP'!$A$1:$B$44, 2, FALSE)</f>
        <v>0</v>
      </c>
      <c r="I35" s="70">
        <f>VLOOKUP(E35,'[1]LOOK UP'!$A$1:$B$44, 2, FALSE)</f>
        <v>0</v>
      </c>
      <c r="J35" s="71">
        <f>VLOOKUP(F35,'[1]LOOK UP'!$A$1:$B$44, 2, FALSE)</f>
        <v>0</v>
      </c>
      <c r="K35" s="71">
        <f>VLOOKUP(G35,'[1]LOOK UP'!$A$1:$B$44, 2, FALSE)</f>
        <v>0</v>
      </c>
      <c r="L35" s="40">
        <f t="shared" si="0"/>
        <v>0</v>
      </c>
      <c r="M35" s="42">
        <f t="shared" si="1"/>
        <v>0</v>
      </c>
    </row>
    <row r="36" spans="1:13" ht="15.6" x14ac:dyDescent="0.3">
      <c r="A36" s="31">
        <v>31</v>
      </c>
      <c r="B36" s="15"/>
      <c r="C36" s="99"/>
      <c r="D36" s="25"/>
      <c r="E36" s="74"/>
      <c r="F36" s="74"/>
      <c r="G36" s="26"/>
      <c r="H36" s="75">
        <f>VLOOKUP(D36,'[1]LOOK UP'!$A$1:$B$44, 2, FALSE)</f>
        <v>0</v>
      </c>
      <c r="I36" s="76">
        <f>VLOOKUP(E36,'[1]LOOK UP'!$A$1:$B$44, 2, FALSE)</f>
        <v>0</v>
      </c>
      <c r="J36" s="77">
        <f>VLOOKUP(F36,'[1]LOOK UP'!$A$1:$B$44, 2, FALSE)</f>
        <v>0</v>
      </c>
      <c r="K36" s="77">
        <f>VLOOKUP(G36,'[1]LOOK UP'!$A$1:$B$44, 2, FALSE)</f>
        <v>0</v>
      </c>
      <c r="L36" s="15">
        <f t="shared" si="0"/>
        <v>0</v>
      </c>
      <c r="M36" s="34">
        <f t="shared" si="1"/>
        <v>0</v>
      </c>
    </row>
    <row r="37" spans="1:13" ht="15.6" x14ac:dyDescent="0.3">
      <c r="A37" s="31">
        <v>32</v>
      </c>
      <c r="B37" s="15"/>
      <c r="C37" s="99"/>
      <c r="D37" s="25"/>
      <c r="E37" s="74"/>
      <c r="F37" s="74"/>
      <c r="G37" s="26"/>
      <c r="H37" s="75">
        <f>VLOOKUP(D37,'[1]LOOK UP'!$A$1:$B$44, 2, FALSE)</f>
        <v>0</v>
      </c>
      <c r="I37" s="76">
        <f>VLOOKUP(E37,'[1]LOOK UP'!$A$1:$B$44, 2, FALSE)</f>
        <v>0</v>
      </c>
      <c r="J37" s="77">
        <f>VLOOKUP(F37,'[1]LOOK UP'!$A$1:$B$44, 2, FALSE)</f>
        <v>0</v>
      </c>
      <c r="K37" s="77">
        <f>VLOOKUP(G37,'[1]LOOK UP'!$A$1:$B$44, 2, FALSE)</f>
        <v>0</v>
      </c>
      <c r="L37" s="15">
        <f t="shared" si="0"/>
        <v>0</v>
      </c>
      <c r="M37" s="34">
        <f t="shared" si="1"/>
        <v>0</v>
      </c>
    </row>
    <row r="38" spans="1:13" ht="15.6" x14ac:dyDescent="0.3">
      <c r="A38" s="31">
        <v>33</v>
      </c>
      <c r="B38" s="15"/>
      <c r="C38" s="99"/>
      <c r="D38" s="25"/>
      <c r="E38" s="74"/>
      <c r="F38" s="74"/>
      <c r="G38" s="26"/>
      <c r="H38" s="75">
        <f>VLOOKUP(D38,'[1]LOOK UP'!$A$1:$B$44, 2, FALSE)</f>
        <v>0</v>
      </c>
      <c r="I38" s="76">
        <f>VLOOKUP(E38,'[1]LOOK UP'!$A$1:$B$44, 2, FALSE)</f>
        <v>0</v>
      </c>
      <c r="J38" s="77">
        <f>VLOOKUP(F38,'[1]LOOK UP'!$A$1:$B$44, 2, FALSE)</f>
        <v>0</v>
      </c>
      <c r="K38" s="77">
        <f>VLOOKUP(G38,'[1]LOOK UP'!$A$1:$B$44, 2, FALSE)</f>
        <v>0</v>
      </c>
      <c r="L38" s="15">
        <f t="shared" si="0"/>
        <v>0</v>
      </c>
      <c r="M38" s="34">
        <f t="shared" si="1"/>
        <v>0</v>
      </c>
    </row>
    <row r="39" spans="1:13" ht="15.6" x14ac:dyDescent="0.3">
      <c r="A39" s="31">
        <v>34</v>
      </c>
      <c r="B39" s="15"/>
      <c r="C39" s="99"/>
      <c r="D39" s="25"/>
      <c r="E39" s="74"/>
      <c r="F39" s="74"/>
      <c r="G39" s="26"/>
      <c r="H39" s="75">
        <f>VLOOKUP(D39,'[1]LOOK UP'!$A$1:$B$44, 2, FALSE)</f>
        <v>0</v>
      </c>
      <c r="I39" s="76">
        <f>VLOOKUP(E39,'[1]LOOK UP'!$A$1:$B$44, 2, FALSE)</f>
        <v>0</v>
      </c>
      <c r="J39" s="77">
        <f>VLOOKUP(F39,'[1]LOOK UP'!$A$1:$B$44, 2, FALSE)</f>
        <v>0</v>
      </c>
      <c r="K39" s="77">
        <f>VLOOKUP(G39,'[1]LOOK UP'!$A$1:$B$44, 2, FALSE)</f>
        <v>0</v>
      </c>
      <c r="L39" s="15">
        <f t="shared" si="0"/>
        <v>0</v>
      </c>
      <c r="M39" s="34">
        <f t="shared" si="1"/>
        <v>0</v>
      </c>
    </row>
    <row r="40" spans="1:13" ht="15.6" x14ac:dyDescent="0.3">
      <c r="A40" s="31">
        <v>35</v>
      </c>
      <c r="B40" s="15"/>
      <c r="C40" s="99"/>
      <c r="D40" s="25"/>
      <c r="E40" s="74"/>
      <c r="F40" s="74"/>
      <c r="G40" s="26"/>
      <c r="H40" s="75">
        <f>VLOOKUP(D40,'[1]LOOK UP'!$A$1:$B$44, 2, FALSE)</f>
        <v>0</v>
      </c>
      <c r="I40" s="76">
        <f>VLOOKUP(E40,'[1]LOOK UP'!$A$1:$B$44, 2, FALSE)</f>
        <v>0</v>
      </c>
      <c r="J40" s="77">
        <f>VLOOKUP(F40,'[1]LOOK UP'!$A$1:$B$44, 2, FALSE)</f>
        <v>0</v>
      </c>
      <c r="K40" s="77">
        <f>VLOOKUP(G40,'[1]LOOK UP'!$A$1:$B$44, 2, FALSE)</f>
        <v>0</v>
      </c>
      <c r="L40" s="15">
        <f t="shared" si="0"/>
        <v>0</v>
      </c>
      <c r="M40" s="34">
        <f t="shared" si="1"/>
        <v>0</v>
      </c>
    </row>
    <row r="41" spans="1:13" ht="15.6" x14ac:dyDescent="0.3">
      <c r="A41" s="31">
        <v>36</v>
      </c>
      <c r="B41" s="15"/>
      <c r="C41" s="99"/>
      <c r="D41" s="25"/>
      <c r="E41" s="74"/>
      <c r="F41" s="74"/>
      <c r="G41" s="26"/>
      <c r="H41" s="75">
        <f>VLOOKUP(D41,'[1]LOOK UP'!$A$1:$B$44, 2, FALSE)</f>
        <v>0</v>
      </c>
      <c r="I41" s="76">
        <f>VLOOKUP(E41,'[1]LOOK UP'!$A$1:$B$44, 2, FALSE)</f>
        <v>0</v>
      </c>
      <c r="J41" s="77">
        <f>VLOOKUP(F41,'[1]LOOK UP'!$A$1:$B$44, 2, FALSE)</f>
        <v>0</v>
      </c>
      <c r="K41" s="77">
        <f>VLOOKUP(G41,'[1]LOOK UP'!$A$1:$B$44, 2, FALSE)</f>
        <v>0</v>
      </c>
      <c r="L41" s="15">
        <f t="shared" si="0"/>
        <v>0</v>
      </c>
      <c r="M41" s="34">
        <f t="shared" si="1"/>
        <v>0</v>
      </c>
    </row>
    <row r="42" spans="1:13" ht="15.6" x14ac:dyDescent="0.3">
      <c r="A42" s="31">
        <v>37</v>
      </c>
      <c r="B42" s="15"/>
      <c r="C42" s="99"/>
      <c r="D42" s="25"/>
      <c r="E42" s="74"/>
      <c r="F42" s="74"/>
      <c r="G42" s="26"/>
      <c r="H42" s="75">
        <f>VLOOKUP(D42,'[1]LOOK UP'!$A$1:$B$44, 2, FALSE)</f>
        <v>0</v>
      </c>
      <c r="I42" s="76">
        <f>VLOOKUP(E42,'[1]LOOK UP'!$A$1:$B$44, 2, FALSE)</f>
        <v>0</v>
      </c>
      <c r="J42" s="77">
        <f>VLOOKUP(F42,'[1]LOOK UP'!$A$1:$B$44, 2, FALSE)</f>
        <v>0</v>
      </c>
      <c r="K42" s="77">
        <f>VLOOKUP(G42,'[1]LOOK UP'!$A$1:$B$44, 2, FALSE)</f>
        <v>0</v>
      </c>
      <c r="L42" s="15">
        <f t="shared" si="0"/>
        <v>0</v>
      </c>
      <c r="M42" s="34">
        <f t="shared" si="1"/>
        <v>0</v>
      </c>
    </row>
    <row r="43" spans="1:13" x14ac:dyDescent="0.3">
      <c r="A43" s="31">
        <v>38</v>
      </c>
      <c r="B43" s="15"/>
      <c r="C43" s="99"/>
      <c r="D43" s="15"/>
      <c r="E43" s="2"/>
      <c r="F43" s="2"/>
      <c r="G43" s="2"/>
      <c r="H43" s="10">
        <f>VLOOKUP(D43,'[1]LOOK UP'!$A$1:$B$44, 2, FALSE)</f>
        <v>0</v>
      </c>
      <c r="I43" s="10">
        <f>VLOOKUP(E43,'[1]LOOK UP'!$A$1:$B$44, 2, FALSE)</f>
        <v>0</v>
      </c>
      <c r="J43" s="10">
        <f>VLOOKUP(F43,'[1]LOOK UP'!$A$1:$B$44, 2, FALSE)</f>
        <v>0</v>
      </c>
      <c r="K43" s="15">
        <f>VLOOKUP(G43,'[1]LOOK UP'!$A$1:$B$44, 2, FALSE)</f>
        <v>0</v>
      </c>
    </row>
    <row r="44" spans="1:13" x14ac:dyDescent="0.3">
      <c r="A44" s="31">
        <v>39</v>
      </c>
      <c r="B44" s="15"/>
      <c r="C44" s="99"/>
      <c r="D44" s="15"/>
      <c r="E44" s="2"/>
      <c r="F44" s="2"/>
      <c r="G44" s="2"/>
      <c r="H44" s="10">
        <f>VLOOKUP(D44,'[1]LOOK UP'!$A$1:$B$44, 2, FALSE)</f>
        <v>0</v>
      </c>
      <c r="I44" s="10">
        <f>VLOOKUP(E44,'[1]LOOK UP'!$A$1:$B$44, 2, FALSE)</f>
        <v>0</v>
      </c>
      <c r="J44" s="10">
        <f>VLOOKUP(F44,'[1]LOOK UP'!$A$1:$B$44, 2, FALSE)</f>
        <v>0</v>
      </c>
      <c r="K44" s="15">
        <f>VLOOKUP(G44,'[1]LOOK UP'!$A$1:$B$44, 2, FALSE)</f>
        <v>0</v>
      </c>
    </row>
    <row r="45" spans="1:13" ht="15" thickBot="1" x14ac:dyDescent="0.35">
      <c r="A45" s="32">
        <v>40</v>
      </c>
      <c r="B45" s="15"/>
      <c r="C45" s="99"/>
      <c r="D45" s="15"/>
      <c r="E45" s="2"/>
      <c r="F45" s="14"/>
      <c r="G45" s="14"/>
      <c r="H45" s="10">
        <f>VLOOKUP(D45,'[1]LOOK UP'!$A$1:$B$44, 2, FALSE)</f>
        <v>0</v>
      </c>
      <c r="I45" s="10">
        <f>VLOOKUP(E45,'[1]LOOK UP'!$A$1:$B$44, 2, FALSE)</f>
        <v>0</v>
      </c>
      <c r="J45" s="10">
        <f>VLOOKUP(F45,'[1]LOOK UP'!$A$1:$B$44, 2, FALSE)</f>
        <v>0</v>
      </c>
      <c r="K45" s="15">
        <f>VLOOKUP(G45,'[1]LOOK UP'!$A$1:$B$44, 2, FALSE)</f>
        <v>0</v>
      </c>
    </row>
  </sheetData>
  <mergeCells count="3">
    <mergeCell ref="C1:C4"/>
    <mergeCell ref="A5:C6"/>
    <mergeCell ref="D1:J4"/>
  </mergeCells>
  <phoneticPr fontId="23" type="noConversion"/>
  <hyperlinks>
    <hyperlink ref="H6" r:id="rId1" xr:uid="{8E477B22-5F26-437A-B29E-4FEA29BC4653}"/>
    <hyperlink ref="D6" r:id="rId2" xr:uid="{92A4F0F3-CE11-4771-AF58-85872402EAF7}"/>
  </hyperlinks>
  <pageMargins left="0.7" right="0.7" top="0.75" bottom="0.75" header="0.3" footer="0.3"/>
  <pageSetup paperSize="9" scale="71" fitToHeight="0" orientation="landscape" horizontalDpi="300" verticalDpi="300" r:id="rId3"/>
  <drawing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4"/>
  <sheetViews>
    <sheetView workbookViewId="0">
      <selection activeCell="I39" sqref="I39"/>
    </sheetView>
  </sheetViews>
  <sheetFormatPr defaultRowHeight="14.4" x14ac:dyDescent="0.3"/>
  <sheetData>
    <row r="1" spans="1:2" x14ac:dyDescent="0.3">
      <c r="A1" t="s">
        <v>25</v>
      </c>
      <c r="B1" t="s">
        <v>11</v>
      </c>
    </row>
    <row r="2" spans="1:2" x14ac:dyDescent="0.3">
      <c r="A2">
        <v>0</v>
      </c>
      <c r="B2">
        <v>0</v>
      </c>
    </row>
    <row r="3" spans="1:2" x14ac:dyDescent="0.3">
      <c r="A3">
        <v>1</v>
      </c>
      <c r="B3">
        <v>35</v>
      </c>
    </row>
    <row r="4" spans="1:2" x14ac:dyDescent="0.3">
      <c r="A4">
        <v>2</v>
      </c>
      <c r="B4">
        <v>30</v>
      </c>
    </row>
    <row r="5" spans="1:2" x14ac:dyDescent="0.3">
      <c r="A5">
        <v>3</v>
      </c>
      <c r="B5">
        <v>25</v>
      </c>
    </row>
    <row r="6" spans="1:2" x14ac:dyDescent="0.3">
      <c r="A6">
        <v>4</v>
      </c>
      <c r="B6">
        <v>23</v>
      </c>
    </row>
    <row r="7" spans="1:2" x14ac:dyDescent="0.3">
      <c r="A7">
        <v>5</v>
      </c>
      <c r="B7">
        <v>21</v>
      </c>
    </row>
    <row r="8" spans="1:2" x14ac:dyDescent="0.3">
      <c r="A8">
        <v>6</v>
      </c>
      <c r="B8">
        <v>19</v>
      </c>
    </row>
    <row r="9" spans="1:2" x14ac:dyDescent="0.3">
      <c r="A9">
        <v>7</v>
      </c>
      <c r="B9">
        <v>17</v>
      </c>
    </row>
    <row r="10" spans="1:2" x14ac:dyDescent="0.3">
      <c r="A10">
        <v>8</v>
      </c>
      <c r="B10">
        <v>15</v>
      </c>
    </row>
    <row r="11" spans="1:2" x14ac:dyDescent="0.3">
      <c r="A11">
        <v>9</v>
      </c>
      <c r="B11">
        <v>13</v>
      </c>
    </row>
    <row r="12" spans="1:2" x14ac:dyDescent="0.3">
      <c r="A12">
        <v>10</v>
      </c>
      <c r="B12">
        <v>11</v>
      </c>
    </row>
    <row r="13" spans="1:2" x14ac:dyDescent="0.3">
      <c r="A13">
        <v>11</v>
      </c>
      <c r="B13">
        <v>10</v>
      </c>
    </row>
    <row r="14" spans="1:2" x14ac:dyDescent="0.3">
      <c r="A14">
        <v>12</v>
      </c>
      <c r="B14">
        <v>9</v>
      </c>
    </row>
    <row r="15" spans="1:2" x14ac:dyDescent="0.3">
      <c r="A15">
        <v>13</v>
      </c>
      <c r="B15">
        <v>8</v>
      </c>
    </row>
    <row r="16" spans="1:2" x14ac:dyDescent="0.3">
      <c r="A16">
        <v>14</v>
      </c>
      <c r="B16">
        <v>7</v>
      </c>
    </row>
    <row r="17" spans="1:2" x14ac:dyDescent="0.3">
      <c r="A17">
        <v>15</v>
      </c>
      <c r="B17">
        <v>6</v>
      </c>
    </row>
    <row r="18" spans="1:2" x14ac:dyDescent="0.3">
      <c r="A18">
        <v>16</v>
      </c>
      <c r="B18">
        <v>5</v>
      </c>
    </row>
    <row r="19" spans="1:2" x14ac:dyDescent="0.3">
      <c r="A19">
        <v>17</v>
      </c>
      <c r="B19">
        <v>4</v>
      </c>
    </row>
    <row r="20" spans="1:2" x14ac:dyDescent="0.3">
      <c r="A20">
        <v>18</v>
      </c>
      <c r="B20">
        <v>3</v>
      </c>
    </row>
    <row r="21" spans="1:2" x14ac:dyDescent="0.3">
      <c r="A21">
        <v>19</v>
      </c>
      <c r="B21">
        <v>2</v>
      </c>
    </row>
    <row r="22" spans="1:2" x14ac:dyDescent="0.3">
      <c r="A22">
        <v>20</v>
      </c>
      <c r="B22">
        <v>1</v>
      </c>
    </row>
    <row r="23" spans="1:2" x14ac:dyDescent="0.3">
      <c r="A23">
        <v>21</v>
      </c>
      <c r="B23">
        <v>0</v>
      </c>
    </row>
    <row r="24" spans="1:2" x14ac:dyDescent="0.3">
      <c r="A24">
        <v>22</v>
      </c>
      <c r="B24">
        <v>0</v>
      </c>
    </row>
    <row r="25" spans="1:2" x14ac:dyDescent="0.3">
      <c r="A25">
        <v>23</v>
      </c>
      <c r="B25">
        <v>0</v>
      </c>
    </row>
    <row r="26" spans="1:2" x14ac:dyDescent="0.3">
      <c r="A26">
        <v>24</v>
      </c>
      <c r="B26">
        <v>0</v>
      </c>
    </row>
    <row r="27" spans="1:2" x14ac:dyDescent="0.3">
      <c r="A27">
        <v>25</v>
      </c>
      <c r="B27">
        <v>0</v>
      </c>
    </row>
    <row r="28" spans="1:2" x14ac:dyDescent="0.3">
      <c r="A28">
        <v>26</v>
      </c>
      <c r="B28">
        <v>0</v>
      </c>
    </row>
    <row r="29" spans="1:2" x14ac:dyDescent="0.3">
      <c r="A29">
        <v>27</v>
      </c>
      <c r="B29">
        <v>0</v>
      </c>
    </row>
    <row r="30" spans="1:2" x14ac:dyDescent="0.3">
      <c r="A30">
        <v>28</v>
      </c>
      <c r="B30">
        <v>0</v>
      </c>
    </row>
    <row r="31" spans="1:2" x14ac:dyDescent="0.3">
      <c r="A31">
        <v>29</v>
      </c>
      <c r="B31">
        <v>0</v>
      </c>
    </row>
    <row r="32" spans="1:2" x14ac:dyDescent="0.3">
      <c r="A32">
        <v>30</v>
      </c>
      <c r="B32">
        <v>0</v>
      </c>
    </row>
    <row r="33" spans="1:2" x14ac:dyDescent="0.3">
      <c r="A33">
        <v>31</v>
      </c>
      <c r="B33">
        <v>0</v>
      </c>
    </row>
    <row r="34" spans="1:2" x14ac:dyDescent="0.3">
      <c r="A34">
        <v>32</v>
      </c>
      <c r="B34">
        <v>0</v>
      </c>
    </row>
    <row r="35" spans="1:2" x14ac:dyDescent="0.3">
      <c r="A35">
        <v>33</v>
      </c>
      <c r="B35">
        <v>0</v>
      </c>
    </row>
    <row r="36" spans="1:2" x14ac:dyDescent="0.3">
      <c r="A36">
        <v>34</v>
      </c>
      <c r="B36">
        <v>0</v>
      </c>
    </row>
    <row r="37" spans="1:2" x14ac:dyDescent="0.3">
      <c r="A37">
        <v>35</v>
      </c>
      <c r="B37">
        <v>0</v>
      </c>
    </row>
    <row r="38" spans="1:2" x14ac:dyDescent="0.3">
      <c r="A38">
        <v>36</v>
      </c>
      <c r="B38">
        <v>0</v>
      </c>
    </row>
    <row r="39" spans="1:2" x14ac:dyDescent="0.3">
      <c r="A39">
        <v>37</v>
      </c>
      <c r="B39">
        <v>0</v>
      </c>
    </row>
    <row r="40" spans="1:2" x14ac:dyDescent="0.3">
      <c r="A40">
        <v>38</v>
      </c>
      <c r="B40">
        <v>0</v>
      </c>
    </row>
    <row r="41" spans="1:2" x14ac:dyDescent="0.3">
      <c r="A41">
        <v>39</v>
      </c>
      <c r="B41">
        <v>0</v>
      </c>
    </row>
    <row r="42" spans="1:2" x14ac:dyDescent="0.3">
      <c r="A42">
        <v>40</v>
      </c>
      <c r="B42">
        <v>0</v>
      </c>
    </row>
    <row r="43" spans="1:2" x14ac:dyDescent="0.3">
      <c r="A43" t="s">
        <v>26</v>
      </c>
      <c r="B43">
        <v>0</v>
      </c>
    </row>
    <row r="44" spans="1:2" x14ac:dyDescent="0.3">
      <c r="A44" t="s">
        <v>27</v>
      </c>
      <c r="B4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8AE7-8121-4198-A971-E133AFD9E1AC}">
  <dimension ref="A1:P47"/>
  <sheetViews>
    <sheetView workbookViewId="0">
      <selection activeCell="F22" sqref="F22"/>
    </sheetView>
  </sheetViews>
  <sheetFormatPr defaultRowHeight="14.4" x14ac:dyDescent="0.3"/>
  <cols>
    <col min="1" max="1" width="30.109375" bestFit="1" customWidth="1"/>
    <col min="2" max="3" width="14.88671875" bestFit="1" customWidth="1"/>
    <col min="8" max="8" width="14.88671875" bestFit="1" customWidth="1"/>
    <col min="13" max="15" width="30.109375" bestFit="1" customWidth="1"/>
  </cols>
  <sheetData>
    <row r="1" spans="1:16" x14ac:dyDescent="0.3">
      <c r="A1" s="49" t="s">
        <v>23</v>
      </c>
      <c r="B1" s="49" t="s">
        <v>28</v>
      </c>
      <c r="C1" s="2">
        <f>SUM(30,3,35,25,21,17,35,23,19)</f>
        <v>208</v>
      </c>
      <c r="M1" t="s">
        <v>29</v>
      </c>
      <c r="O1" t="s">
        <v>30</v>
      </c>
    </row>
    <row r="2" spans="1:16" x14ac:dyDescent="0.3">
      <c r="A2" s="50" t="s">
        <v>17</v>
      </c>
      <c r="B2" s="51" t="s">
        <v>31</v>
      </c>
      <c r="C2" s="2">
        <f>SUM(19,7,4,30,35,30,23,25,21)</f>
        <v>194</v>
      </c>
      <c r="M2" s="33" t="s">
        <v>23</v>
      </c>
      <c r="N2" t="s">
        <v>32</v>
      </c>
      <c r="O2" s="33" t="s">
        <v>23</v>
      </c>
      <c r="P2">
        <v>17</v>
      </c>
    </row>
    <row r="3" spans="1:16" x14ac:dyDescent="0.3">
      <c r="A3" s="52" t="s">
        <v>20</v>
      </c>
      <c r="B3" s="53" t="s">
        <v>33</v>
      </c>
      <c r="C3" s="2">
        <f>SUM(23,11,25,30)</f>
        <v>89</v>
      </c>
      <c r="M3" s="48" t="s">
        <v>17</v>
      </c>
      <c r="N3" t="s">
        <v>34</v>
      </c>
      <c r="O3" s="48" t="s">
        <v>17</v>
      </c>
      <c r="P3" t="s">
        <v>35</v>
      </c>
    </row>
    <row r="4" spans="1:16" x14ac:dyDescent="0.3">
      <c r="A4" s="52" t="s">
        <v>18</v>
      </c>
      <c r="B4" s="53" t="s">
        <v>33</v>
      </c>
      <c r="C4" s="2">
        <f>SUM(25,17,5,23)</f>
        <v>70</v>
      </c>
      <c r="H4" s="33"/>
      <c r="M4" s="48" t="s">
        <v>20</v>
      </c>
      <c r="N4" t="s">
        <v>36</v>
      </c>
      <c r="O4" s="48" t="s">
        <v>20</v>
      </c>
      <c r="P4">
        <v>25</v>
      </c>
    </row>
    <row r="5" spans="1:16" x14ac:dyDescent="0.3">
      <c r="A5" s="61" t="s">
        <v>37</v>
      </c>
      <c r="B5" s="62" t="s">
        <v>38</v>
      </c>
      <c r="C5" s="2">
        <f>SUM(35,)</f>
        <v>35</v>
      </c>
      <c r="H5" s="33"/>
      <c r="M5" s="48" t="s">
        <v>18</v>
      </c>
      <c r="N5" t="s">
        <v>39</v>
      </c>
      <c r="O5" s="48" t="s">
        <v>18</v>
      </c>
    </row>
    <row r="6" spans="1:16" x14ac:dyDescent="0.3">
      <c r="A6" s="50" t="s">
        <v>19</v>
      </c>
      <c r="B6" s="51" t="s">
        <v>31</v>
      </c>
      <c r="C6" s="2">
        <f>SUM(2,21)</f>
        <v>23</v>
      </c>
      <c r="H6" s="33"/>
      <c r="M6" s="48" t="s">
        <v>37</v>
      </c>
      <c r="N6">
        <v>35</v>
      </c>
      <c r="O6" s="48" t="s">
        <v>37</v>
      </c>
    </row>
    <row r="7" spans="1:16" x14ac:dyDescent="0.3">
      <c r="A7" s="51" t="s">
        <v>24</v>
      </c>
      <c r="B7" s="51" t="s">
        <v>31</v>
      </c>
      <c r="C7" s="2">
        <f>SUM(13,9,)</f>
        <v>22</v>
      </c>
      <c r="H7" s="33"/>
      <c r="M7" s="48" t="s">
        <v>19</v>
      </c>
      <c r="N7">
        <v>2</v>
      </c>
      <c r="O7" s="48" t="s">
        <v>19</v>
      </c>
      <c r="P7">
        <v>21</v>
      </c>
    </row>
    <row r="8" spans="1:16" x14ac:dyDescent="0.3">
      <c r="A8" s="49" t="s">
        <v>40</v>
      </c>
      <c r="B8" s="49" t="s">
        <v>28</v>
      </c>
      <c r="C8" s="2">
        <f>SUM(19)</f>
        <v>19</v>
      </c>
      <c r="H8" s="33"/>
      <c r="M8" s="33" t="s">
        <v>24</v>
      </c>
      <c r="N8" t="s">
        <v>41</v>
      </c>
      <c r="O8" s="33" t="s">
        <v>24</v>
      </c>
    </row>
    <row r="9" spans="1:16" x14ac:dyDescent="0.3">
      <c r="A9" s="51" t="s">
        <v>42</v>
      </c>
      <c r="B9" s="51" t="s">
        <v>31</v>
      </c>
      <c r="C9" s="2">
        <f>SUM(15,)</f>
        <v>15</v>
      </c>
      <c r="M9" s="33" t="s">
        <v>40</v>
      </c>
      <c r="O9" s="33" t="s">
        <v>40</v>
      </c>
      <c r="P9">
        <v>19</v>
      </c>
    </row>
    <row r="10" spans="1:16" x14ac:dyDescent="0.3">
      <c r="A10" s="53" t="s">
        <v>21</v>
      </c>
      <c r="B10" s="53" t="s">
        <v>33</v>
      </c>
      <c r="C10" s="2">
        <f>SUM(6,8)</f>
        <v>14</v>
      </c>
      <c r="M10" s="33" t="s">
        <v>42</v>
      </c>
      <c r="N10">
        <v>15</v>
      </c>
      <c r="O10" s="33" t="s">
        <v>42</v>
      </c>
    </row>
    <row r="11" spans="1:16" x14ac:dyDescent="0.3">
      <c r="A11" s="49" t="s">
        <v>43</v>
      </c>
      <c r="B11" s="49" t="s">
        <v>28</v>
      </c>
      <c r="C11" s="2">
        <f>SUM(10)</f>
        <v>10</v>
      </c>
      <c r="M11" s="33" t="s">
        <v>21</v>
      </c>
      <c r="N11" t="s">
        <v>44</v>
      </c>
      <c r="O11" s="33" t="s">
        <v>21</v>
      </c>
    </row>
    <row r="12" spans="1:16" x14ac:dyDescent="0.3">
      <c r="A12" s="49" t="s">
        <v>45</v>
      </c>
      <c r="B12" s="49" t="s">
        <v>28</v>
      </c>
      <c r="C12" s="2">
        <v>0</v>
      </c>
      <c r="M12" s="33" t="s">
        <v>43</v>
      </c>
      <c r="N12" t="s">
        <v>46</v>
      </c>
      <c r="O12" s="33" t="s">
        <v>43</v>
      </c>
    </row>
    <row r="13" spans="1:16" x14ac:dyDescent="0.3">
      <c r="M13" s="33" t="s">
        <v>45</v>
      </c>
      <c r="N13">
        <v>0</v>
      </c>
      <c r="O13" s="33" t="s">
        <v>45</v>
      </c>
    </row>
    <row r="15" spans="1:16" x14ac:dyDescent="0.3">
      <c r="M15" s="30" t="s">
        <v>47</v>
      </c>
      <c r="O15" s="30" t="s">
        <v>48</v>
      </c>
    </row>
    <row r="16" spans="1:16" x14ac:dyDescent="0.3">
      <c r="M16" s="33" t="s">
        <v>23</v>
      </c>
      <c r="N16" t="s">
        <v>49</v>
      </c>
      <c r="O16" s="33" t="s">
        <v>23</v>
      </c>
      <c r="P16" t="s">
        <v>50</v>
      </c>
    </row>
    <row r="17" spans="1:16" x14ac:dyDescent="0.3">
      <c r="M17" s="48" t="s">
        <v>17</v>
      </c>
      <c r="N17">
        <v>30</v>
      </c>
      <c r="O17" s="48" t="s">
        <v>17</v>
      </c>
      <c r="P17" t="s">
        <v>51</v>
      </c>
    </row>
    <row r="18" spans="1:16" x14ac:dyDescent="0.3">
      <c r="A18" s="49"/>
      <c r="B18" s="49"/>
      <c r="C18" s="49"/>
      <c r="E18" t="s">
        <v>52</v>
      </c>
      <c r="F18">
        <f>SUM(C1,C8,C11)</f>
        <v>237</v>
      </c>
      <c r="M18" s="48" t="s">
        <v>20</v>
      </c>
      <c r="O18" s="48" t="s">
        <v>20</v>
      </c>
      <c r="P18">
        <v>30</v>
      </c>
    </row>
    <row r="19" spans="1:16" x14ac:dyDescent="0.3">
      <c r="A19" s="50"/>
      <c r="B19" s="51"/>
      <c r="C19" s="51"/>
      <c r="E19" t="s">
        <v>53</v>
      </c>
      <c r="F19">
        <f>SUM(C2,C6,C7,C9)</f>
        <v>254</v>
      </c>
      <c r="M19" s="48" t="s">
        <v>18</v>
      </c>
      <c r="N19">
        <v>23</v>
      </c>
      <c r="O19" s="48" t="s">
        <v>18</v>
      </c>
    </row>
    <row r="20" spans="1:16" x14ac:dyDescent="0.3">
      <c r="A20" s="52"/>
      <c r="B20" s="53"/>
      <c r="C20" s="53"/>
      <c r="E20" t="s">
        <v>54</v>
      </c>
      <c r="F20">
        <f>SUM(C3,C4,C10)</f>
        <v>173</v>
      </c>
      <c r="M20" s="48" t="s">
        <v>37</v>
      </c>
      <c r="O20" s="48" t="s">
        <v>37</v>
      </c>
    </row>
    <row r="21" spans="1:16" x14ac:dyDescent="0.3">
      <c r="A21" s="52"/>
      <c r="B21" s="53"/>
      <c r="C21" s="53"/>
      <c r="E21" t="s">
        <v>55</v>
      </c>
      <c r="F21">
        <v>35</v>
      </c>
      <c r="M21" s="48" t="s">
        <v>19</v>
      </c>
      <c r="O21" s="48" t="s">
        <v>19</v>
      </c>
    </row>
    <row r="22" spans="1:16" x14ac:dyDescent="0.3">
      <c r="A22" s="54"/>
      <c r="B22" s="55"/>
      <c r="C22" s="55"/>
      <c r="M22" s="33" t="s">
        <v>24</v>
      </c>
      <c r="O22" s="33" t="s">
        <v>24</v>
      </c>
    </row>
    <row r="23" spans="1:16" x14ac:dyDescent="0.3">
      <c r="A23" s="50"/>
      <c r="B23" s="51"/>
      <c r="C23" s="51"/>
      <c r="M23" s="33" t="s">
        <v>40</v>
      </c>
      <c r="O23" s="33" t="s">
        <v>40</v>
      </c>
    </row>
    <row r="24" spans="1:16" x14ac:dyDescent="0.3">
      <c r="A24" s="51"/>
      <c r="B24" s="51"/>
      <c r="C24" s="51"/>
      <c r="M24" s="33" t="s">
        <v>42</v>
      </c>
      <c r="O24" s="33" t="s">
        <v>42</v>
      </c>
    </row>
    <row r="25" spans="1:16" x14ac:dyDescent="0.3">
      <c r="A25" s="49"/>
      <c r="B25" s="49"/>
      <c r="C25" s="49"/>
      <c r="M25" s="33" t="s">
        <v>21</v>
      </c>
      <c r="O25" s="33" t="s">
        <v>21</v>
      </c>
    </row>
    <row r="26" spans="1:16" x14ac:dyDescent="0.3">
      <c r="A26" s="51"/>
      <c r="B26" s="51"/>
      <c r="C26" s="51"/>
      <c r="M26" s="33" t="s">
        <v>43</v>
      </c>
      <c r="O26" s="33" t="s">
        <v>43</v>
      </c>
    </row>
    <row r="27" spans="1:16" x14ac:dyDescent="0.3">
      <c r="A27" s="53"/>
      <c r="B27" s="53"/>
      <c r="C27" s="53"/>
      <c r="M27" s="33" t="s">
        <v>45</v>
      </c>
      <c r="O27" s="33" t="s">
        <v>45</v>
      </c>
    </row>
    <row r="28" spans="1:16" x14ac:dyDescent="0.3">
      <c r="A28" s="51"/>
      <c r="B28" s="51"/>
      <c r="C28" s="51"/>
    </row>
    <row r="29" spans="1:16" x14ac:dyDescent="0.3">
      <c r="A29" s="49"/>
      <c r="B29" s="49"/>
      <c r="C29" s="49"/>
    </row>
    <row r="30" spans="1:16" x14ac:dyDescent="0.3">
      <c r="D30" t="s">
        <v>52</v>
      </c>
      <c r="E30">
        <f>SUM(B36,B43,B46,B47)</f>
        <v>237</v>
      </c>
      <c r="N30" s="33" t="s">
        <v>23</v>
      </c>
      <c r="O30">
        <f>SUM(30,3,35,25,21,17,35,23,19)</f>
        <v>208</v>
      </c>
    </row>
    <row r="31" spans="1:16" x14ac:dyDescent="0.3">
      <c r="D31" t="s">
        <v>56</v>
      </c>
      <c r="E31">
        <f>SUM(B37,B41,B42,B44)</f>
        <v>254</v>
      </c>
      <c r="G31" s="58"/>
      <c r="N31" s="48" t="s">
        <v>17</v>
      </c>
      <c r="O31">
        <f>SUM(19,7,4,30,35,30,23,25,21)</f>
        <v>194</v>
      </c>
    </row>
    <row r="32" spans="1:16" x14ac:dyDescent="0.3">
      <c r="D32" t="s">
        <v>33</v>
      </c>
      <c r="E32">
        <f>SUM(B38,B45,B39)</f>
        <v>173</v>
      </c>
      <c r="N32" s="48" t="s">
        <v>20</v>
      </c>
      <c r="O32">
        <f>SUM(23,11,25,30)</f>
        <v>89</v>
      </c>
    </row>
    <row r="33" spans="1:15" x14ac:dyDescent="0.3">
      <c r="D33" t="s">
        <v>55</v>
      </c>
      <c r="E33">
        <v>35</v>
      </c>
      <c r="N33" s="48" t="s">
        <v>18</v>
      </c>
      <c r="O33">
        <f>SUM(25,17,5,23)</f>
        <v>70</v>
      </c>
    </row>
    <row r="34" spans="1:15" x14ac:dyDescent="0.3">
      <c r="N34" s="48" t="s">
        <v>37</v>
      </c>
      <c r="O34">
        <f>SUM(35,)</f>
        <v>35</v>
      </c>
    </row>
    <row r="35" spans="1:15" x14ac:dyDescent="0.3">
      <c r="N35" s="48" t="s">
        <v>19</v>
      </c>
      <c r="O35">
        <f>SUM(2,21)</f>
        <v>23</v>
      </c>
    </row>
    <row r="36" spans="1:15" x14ac:dyDescent="0.3">
      <c r="A36" s="49" t="s">
        <v>23</v>
      </c>
      <c r="B36" s="56">
        <f>SUM(30,3,35,25,21,17,35,23,19)</f>
        <v>208</v>
      </c>
      <c r="C36" s="49" t="s">
        <v>28</v>
      </c>
      <c r="N36" s="33" t="s">
        <v>24</v>
      </c>
      <c r="O36">
        <f>SUM(13,9,)</f>
        <v>22</v>
      </c>
    </row>
    <row r="37" spans="1:15" x14ac:dyDescent="0.3">
      <c r="A37" s="50" t="s">
        <v>17</v>
      </c>
      <c r="B37" s="57">
        <f>SUM(19,7,4,30,35,30,23,25,21)</f>
        <v>194</v>
      </c>
      <c r="C37" s="51" t="s">
        <v>31</v>
      </c>
      <c r="N37" s="33" t="s">
        <v>40</v>
      </c>
      <c r="O37">
        <f>SUM(19)</f>
        <v>19</v>
      </c>
    </row>
    <row r="38" spans="1:15" x14ac:dyDescent="0.3">
      <c r="A38" s="52" t="s">
        <v>20</v>
      </c>
      <c r="B38" s="58">
        <f>SUM(23,11,25,30)</f>
        <v>89</v>
      </c>
      <c r="C38" s="53" t="s">
        <v>33</v>
      </c>
      <c r="N38" s="33" t="s">
        <v>42</v>
      </c>
      <c r="O38">
        <f>SUM(15,)</f>
        <v>15</v>
      </c>
    </row>
    <row r="39" spans="1:15" x14ac:dyDescent="0.3">
      <c r="A39" s="52" t="s">
        <v>18</v>
      </c>
      <c r="B39" s="58">
        <f>SUM(25,17,5,23)</f>
        <v>70</v>
      </c>
      <c r="C39" s="53" t="s">
        <v>33</v>
      </c>
      <c r="N39" s="33" t="s">
        <v>21</v>
      </c>
      <c r="O39">
        <f>SUM(6,8)</f>
        <v>14</v>
      </c>
    </row>
    <row r="40" spans="1:15" x14ac:dyDescent="0.3">
      <c r="A40" s="54" t="s">
        <v>37</v>
      </c>
      <c r="B40" s="59">
        <f>SUM(35,)</f>
        <v>35</v>
      </c>
      <c r="C40" s="55" t="s">
        <v>57</v>
      </c>
      <c r="N40" s="33" t="s">
        <v>43</v>
      </c>
      <c r="O40">
        <f>SUM(10)</f>
        <v>10</v>
      </c>
    </row>
    <row r="41" spans="1:15" x14ac:dyDescent="0.3">
      <c r="A41" s="50" t="s">
        <v>19</v>
      </c>
      <c r="B41" s="57">
        <f>SUM(2,21)</f>
        <v>23</v>
      </c>
      <c r="C41" s="51" t="s">
        <v>31</v>
      </c>
      <c r="N41" s="33" t="s">
        <v>45</v>
      </c>
      <c r="O41">
        <v>0</v>
      </c>
    </row>
    <row r="42" spans="1:15" x14ac:dyDescent="0.3">
      <c r="A42" s="51" t="s">
        <v>24</v>
      </c>
      <c r="B42" s="57">
        <f>SUM(13,9,)</f>
        <v>22</v>
      </c>
      <c r="C42" s="51" t="s">
        <v>31</v>
      </c>
    </row>
    <row r="43" spans="1:15" x14ac:dyDescent="0.3">
      <c r="A43" s="49" t="s">
        <v>40</v>
      </c>
      <c r="B43" s="56">
        <f>SUM(19)</f>
        <v>19</v>
      </c>
      <c r="C43" s="49" t="s">
        <v>28</v>
      </c>
    </row>
    <row r="44" spans="1:15" x14ac:dyDescent="0.3">
      <c r="A44" s="51" t="s">
        <v>42</v>
      </c>
      <c r="B44" s="57">
        <f>SUM(15,)</f>
        <v>15</v>
      </c>
      <c r="C44" s="51" t="s">
        <v>31</v>
      </c>
    </row>
    <row r="45" spans="1:15" x14ac:dyDescent="0.3">
      <c r="A45" s="53" t="s">
        <v>21</v>
      </c>
      <c r="B45" s="58">
        <f>SUM(6,8)</f>
        <v>14</v>
      </c>
      <c r="C45" s="53" t="s">
        <v>33</v>
      </c>
    </row>
    <row r="46" spans="1:15" x14ac:dyDescent="0.3">
      <c r="A46" s="49" t="s">
        <v>43</v>
      </c>
      <c r="B46" s="56">
        <f>SUM(10)</f>
        <v>10</v>
      </c>
      <c r="C46" s="49" t="s">
        <v>28</v>
      </c>
    </row>
    <row r="47" spans="1:15" x14ac:dyDescent="0.3">
      <c r="A47" s="49" t="s">
        <v>45</v>
      </c>
      <c r="B47" s="56">
        <v>0</v>
      </c>
      <c r="C47" s="49" t="s">
        <v>28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E5C1-512C-4F25-8683-518B14DAC2AB}">
  <dimension ref="A1:I41"/>
  <sheetViews>
    <sheetView workbookViewId="0">
      <selection activeCell="A29" sqref="A29"/>
    </sheetView>
  </sheetViews>
  <sheetFormatPr defaultColWidth="8.88671875" defaultRowHeight="14.4" x14ac:dyDescent="0.3"/>
  <cols>
    <col min="1" max="4" width="30.109375" bestFit="1" customWidth="1"/>
    <col min="6" max="6" width="21" bestFit="1" customWidth="1"/>
    <col min="7" max="7" width="30.109375" bestFit="1" customWidth="1"/>
    <col min="8" max="8" width="14.33203125" bestFit="1" customWidth="1"/>
    <col min="9" max="9" width="4" bestFit="1" customWidth="1"/>
    <col min="14" max="14" width="30.109375" bestFit="1" customWidth="1"/>
  </cols>
  <sheetData>
    <row r="1" spans="1:9" x14ac:dyDescent="0.3">
      <c r="A1" t="s">
        <v>29</v>
      </c>
      <c r="C1" t="s">
        <v>30</v>
      </c>
      <c r="G1" s="49" t="s">
        <v>23</v>
      </c>
      <c r="H1" s="49" t="s">
        <v>28</v>
      </c>
      <c r="I1" s="33">
        <f>SUM(35,35,0,0,0,30,25,0,0)</f>
        <v>125</v>
      </c>
    </row>
    <row r="2" spans="1:9" x14ac:dyDescent="0.3">
      <c r="A2" s="33" t="s">
        <v>23</v>
      </c>
      <c r="B2" s="60">
        <v>35</v>
      </c>
      <c r="C2" s="33" t="s">
        <v>23</v>
      </c>
      <c r="D2" s="60">
        <v>0</v>
      </c>
      <c r="G2" s="50" t="s">
        <v>17</v>
      </c>
      <c r="H2" s="51" t="s">
        <v>31</v>
      </c>
      <c r="I2" s="33">
        <f>SUM(23,15,9,8,30,35,25,0,0,23,0)</f>
        <v>168</v>
      </c>
    </row>
    <row r="3" spans="1:9" x14ac:dyDescent="0.3">
      <c r="A3" s="48" t="s">
        <v>17</v>
      </c>
      <c r="B3" s="60" t="s">
        <v>58</v>
      </c>
      <c r="C3" s="48" t="s">
        <v>17</v>
      </c>
      <c r="D3" s="60" t="s">
        <v>59</v>
      </c>
      <c r="G3" s="52" t="s">
        <v>20</v>
      </c>
      <c r="H3" s="53" t="s">
        <v>33</v>
      </c>
      <c r="I3" s="33">
        <f>SUM(23,11,30,35)</f>
        <v>99</v>
      </c>
    </row>
    <row r="4" spans="1:9" x14ac:dyDescent="0.3">
      <c r="A4" s="48" t="s">
        <v>20</v>
      </c>
      <c r="B4" s="60" t="s">
        <v>36</v>
      </c>
      <c r="C4" s="48" t="s">
        <v>20</v>
      </c>
      <c r="D4" s="60">
        <v>30</v>
      </c>
      <c r="G4" s="52" t="s">
        <v>18</v>
      </c>
      <c r="H4" s="53" t="s">
        <v>33</v>
      </c>
      <c r="I4" s="33">
        <f>SUM(30,11,7,35,21)</f>
        <v>104</v>
      </c>
    </row>
    <row r="5" spans="1:9" x14ac:dyDescent="0.3">
      <c r="A5" s="48" t="s">
        <v>18</v>
      </c>
      <c r="B5" s="60" t="s">
        <v>60</v>
      </c>
      <c r="C5" s="48" t="s">
        <v>18</v>
      </c>
      <c r="D5" s="60">
        <v>21</v>
      </c>
      <c r="G5" s="61" t="s">
        <v>37</v>
      </c>
      <c r="H5" s="62" t="s">
        <v>57</v>
      </c>
      <c r="I5" s="33">
        <f>SUM(25)</f>
        <v>25</v>
      </c>
    </row>
    <row r="6" spans="1:9" x14ac:dyDescent="0.3">
      <c r="A6" s="48" t="s">
        <v>37</v>
      </c>
      <c r="B6" s="60">
        <v>25</v>
      </c>
      <c r="C6" s="48" t="s">
        <v>37</v>
      </c>
      <c r="D6" s="60"/>
      <c r="G6" s="50" t="s">
        <v>19</v>
      </c>
      <c r="H6" s="51" t="s">
        <v>31</v>
      </c>
      <c r="I6" s="33">
        <f>SUM(6,23,19)</f>
        <v>48</v>
      </c>
    </row>
    <row r="7" spans="1:9" x14ac:dyDescent="0.3">
      <c r="A7" s="48" t="s">
        <v>19</v>
      </c>
      <c r="B7" s="60">
        <v>6</v>
      </c>
      <c r="C7" s="48" t="s">
        <v>19</v>
      </c>
      <c r="D7" s="60" t="s">
        <v>61</v>
      </c>
      <c r="G7" s="51" t="s">
        <v>24</v>
      </c>
      <c r="H7" s="51" t="s">
        <v>31</v>
      </c>
      <c r="I7" s="33">
        <f>SUM(21,17)</f>
        <v>38</v>
      </c>
    </row>
    <row r="8" spans="1:9" x14ac:dyDescent="0.3">
      <c r="A8" s="33" t="s">
        <v>24</v>
      </c>
      <c r="B8" s="60" t="s">
        <v>62</v>
      </c>
      <c r="C8" s="33" t="s">
        <v>24</v>
      </c>
      <c r="D8" s="60"/>
      <c r="G8" s="49" t="s">
        <v>40</v>
      </c>
      <c r="H8" s="49" t="s">
        <v>28</v>
      </c>
      <c r="I8" s="33">
        <f>SUM(17)</f>
        <v>17</v>
      </c>
    </row>
    <row r="9" spans="1:9" x14ac:dyDescent="0.3">
      <c r="A9" s="33" t="s">
        <v>40</v>
      </c>
      <c r="B9" s="60"/>
      <c r="C9" s="33" t="s">
        <v>40</v>
      </c>
      <c r="D9" s="60">
        <v>17</v>
      </c>
      <c r="G9" s="51" t="s">
        <v>42</v>
      </c>
      <c r="H9" s="51" t="s">
        <v>31</v>
      </c>
      <c r="I9" s="33">
        <f>SUM(0)</f>
        <v>0</v>
      </c>
    </row>
    <row r="10" spans="1:9" x14ac:dyDescent="0.3">
      <c r="A10" s="33" t="s">
        <v>42</v>
      </c>
      <c r="B10" s="60">
        <v>0</v>
      </c>
      <c r="C10" s="33" t="s">
        <v>42</v>
      </c>
      <c r="D10" s="60"/>
      <c r="G10" s="53" t="s">
        <v>21</v>
      </c>
      <c r="H10" s="53" t="s">
        <v>33</v>
      </c>
      <c r="I10" s="33">
        <f>SUM(13,10)</f>
        <v>23</v>
      </c>
    </row>
    <row r="11" spans="1:9" x14ac:dyDescent="0.3">
      <c r="A11" s="33" t="s">
        <v>21</v>
      </c>
      <c r="B11" s="60" t="s">
        <v>63</v>
      </c>
      <c r="C11" s="33" t="s">
        <v>21</v>
      </c>
      <c r="D11" s="60"/>
      <c r="G11" s="49" t="s">
        <v>43</v>
      </c>
      <c r="H11" s="49" t="s">
        <v>28</v>
      </c>
      <c r="I11" s="33">
        <f>SUM(0)</f>
        <v>0</v>
      </c>
    </row>
    <row r="12" spans="1:9" x14ac:dyDescent="0.3">
      <c r="A12" s="33" t="s">
        <v>43</v>
      </c>
      <c r="B12" s="60">
        <v>0</v>
      </c>
      <c r="C12" s="33" t="s">
        <v>43</v>
      </c>
      <c r="D12" s="60"/>
      <c r="G12" s="49" t="s">
        <v>45</v>
      </c>
      <c r="H12" s="49" t="s">
        <v>28</v>
      </c>
      <c r="I12" s="33">
        <v>0</v>
      </c>
    </row>
    <row r="13" spans="1:9" x14ac:dyDescent="0.3">
      <c r="A13" s="33" t="s">
        <v>45</v>
      </c>
      <c r="B13" s="60">
        <v>0</v>
      </c>
      <c r="C13" s="33" t="s">
        <v>45</v>
      </c>
      <c r="D13" s="60"/>
    </row>
    <row r="15" spans="1:9" x14ac:dyDescent="0.3">
      <c r="A15" s="30" t="s">
        <v>47</v>
      </c>
      <c r="C15" s="30" t="s">
        <v>48</v>
      </c>
    </row>
    <row r="16" spans="1:9" x14ac:dyDescent="0.3">
      <c r="A16" s="33" t="s">
        <v>23</v>
      </c>
      <c r="B16" t="s">
        <v>64</v>
      </c>
      <c r="C16" s="33" t="s">
        <v>23</v>
      </c>
      <c r="D16" s="60" t="s">
        <v>65</v>
      </c>
    </row>
    <row r="17" spans="1:7" x14ac:dyDescent="0.3">
      <c r="A17" s="48" t="s">
        <v>17</v>
      </c>
      <c r="B17" s="60">
        <v>30</v>
      </c>
      <c r="C17" s="48" t="s">
        <v>17</v>
      </c>
      <c r="D17" s="60" t="s">
        <v>66</v>
      </c>
      <c r="F17" t="s">
        <v>52</v>
      </c>
      <c r="G17">
        <f>SUM(I1,I8,I11:I12)</f>
        <v>142</v>
      </c>
    </row>
    <row r="18" spans="1:7" x14ac:dyDescent="0.3">
      <c r="A18" s="48" t="s">
        <v>20</v>
      </c>
      <c r="C18" s="48" t="s">
        <v>20</v>
      </c>
      <c r="D18" s="60">
        <v>35</v>
      </c>
      <c r="F18" t="s">
        <v>53</v>
      </c>
      <c r="G18">
        <f>SUM(I2,I6,I7,I9)</f>
        <v>254</v>
      </c>
    </row>
    <row r="19" spans="1:7" x14ac:dyDescent="0.3">
      <c r="A19" s="48" t="s">
        <v>18</v>
      </c>
      <c r="B19" s="60">
        <v>35</v>
      </c>
      <c r="C19" s="48" t="s">
        <v>18</v>
      </c>
      <c r="F19" t="s">
        <v>54</v>
      </c>
      <c r="G19">
        <f>SUM(I3,I4,I10)</f>
        <v>226</v>
      </c>
    </row>
    <row r="20" spans="1:7" x14ac:dyDescent="0.3">
      <c r="A20" s="48" t="s">
        <v>37</v>
      </c>
      <c r="C20" s="48" t="s">
        <v>37</v>
      </c>
      <c r="F20" t="s">
        <v>55</v>
      </c>
      <c r="G20">
        <f>SUM(I5)</f>
        <v>25</v>
      </c>
    </row>
    <row r="21" spans="1:7" x14ac:dyDescent="0.3">
      <c r="A21" s="48" t="s">
        <v>19</v>
      </c>
      <c r="C21" s="48" t="s">
        <v>19</v>
      </c>
    </row>
    <row r="22" spans="1:7" x14ac:dyDescent="0.3">
      <c r="A22" s="33" t="s">
        <v>24</v>
      </c>
      <c r="C22" s="33" t="s">
        <v>24</v>
      </c>
    </row>
    <row r="23" spans="1:7" x14ac:dyDescent="0.3">
      <c r="A23" s="33" t="s">
        <v>40</v>
      </c>
      <c r="C23" s="33" t="s">
        <v>40</v>
      </c>
    </row>
    <row r="24" spans="1:7" x14ac:dyDescent="0.3">
      <c r="A24" s="33" t="s">
        <v>42</v>
      </c>
      <c r="C24" s="33" t="s">
        <v>42</v>
      </c>
    </row>
    <row r="25" spans="1:7" x14ac:dyDescent="0.3">
      <c r="A25" s="33" t="s">
        <v>21</v>
      </c>
      <c r="C25" s="33" t="s">
        <v>21</v>
      </c>
    </row>
    <row r="26" spans="1:7" x14ac:dyDescent="0.3">
      <c r="A26" s="33" t="s">
        <v>43</v>
      </c>
      <c r="C26" s="33" t="s">
        <v>43</v>
      </c>
    </row>
    <row r="27" spans="1:7" x14ac:dyDescent="0.3">
      <c r="A27" s="33" t="s">
        <v>45</v>
      </c>
      <c r="C27" s="33" t="s">
        <v>45</v>
      </c>
    </row>
    <row r="30" spans="1:7" x14ac:dyDescent="0.3">
      <c r="B30" s="33" t="s">
        <v>23</v>
      </c>
      <c r="C30">
        <f>SUM(35,0,23,35,21,13,23,30,15,21)</f>
        <v>216</v>
      </c>
    </row>
    <row r="31" spans="1:7" x14ac:dyDescent="0.3">
      <c r="B31" s="48" t="s">
        <v>17</v>
      </c>
      <c r="C31">
        <f>SUM(23,8,11,3,0,30,35,19,25,11,19,25)</f>
        <v>209</v>
      </c>
    </row>
    <row r="32" spans="1:7" x14ac:dyDescent="0.3">
      <c r="B32" s="48" t="s">
        <v>20</v>
      </c>
      <c r="C32">
        <f>SUM(13,5,30,35)</f>
        <v>83</v>
      </c>
    </row>
    <row r="33" spans="2:3" x14ac:dyDescent="0.3">
      <c r="B33" s="48" t="s">
        <v>18</v>
      </c>
      <c r="C33">
        <f>SUM(25,15,6,25,17)</f>
        <v>88</v>
      </c>
    </row>
    <row r="34" spans="2:3" x14ac:dyDescent="0.3">
      <c r="B34" s="48" t="s">
        <v>37</v>
      </c>
      <c r="C34">
        <f>SUM(30)</f>
        <v>30</v>
      </c>
    </row>
    <row r="35" spans="2:3" x14ac:dyDescent="0.3">
      <c r="B35" s="48" t="s">
        <v>19</v>
      </c>
      <c r="C35">
        <f>SUM(2,23,15)</f>
        <v>40</v>
      </c>
    </row>
    <row r="36" spans="2:3" x14ac:dyDescent="0.3">
      <c r="B36" s="33" t="s">
        <v>24</v>
      </c>
      <c r="C36">
        <f>SUM(17,19)</f>
        <v>36</v>
      </c>
    </row>
    <row r="37" spans="2:3" x14ac:dyDescent="0.3">
      <c r="B37" s="33" t="s">
        <v>40</v>
      </c>
      <c r="C37">
        <f>SUM(21)</f>
        <v>21</v>
      </c>
    </row>
    <row r="38" spans="2:3" x14ac:dyDescent="0.3">
      <c r="B38" s="33" t="s">
        <v>42</v>
      </c>
      <c r="C38">
        <f>SUM(7)</f>
        <v>7</v>
      </c>
    </row>
    <row r="39" spans="2:3" x14ac:dyDescent="0.3">
      <c r="B39" s="33" t="s">
        <v>21</v>
      </c>
      <c r="C39">
        <f>SUM(9,10)</f>
        <v>19</v>
      </c>
    </row>
    <row r="40" spans="2:3" x14ac:dyDescent="0.3">
      <c r="B40" s="33" t="s">
        <v>43</v>
      </c>
      <c r="C40">
        <f>SUM(4)</f>
        <v>4</v>
      </c>
    </row>
    <row r="41" spans="2:3" x14ac:dyDescent="0.3">
      <c r="B41" s="33" t="s">
        <v>45</v>
      </c>
      <c r="C41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EDC4-F15C-4762-92B9-65E8D2C072C8}">
  <dimension ref="A1:M32"/>
  <sheetViews>
    <sheetView workbookViewId="0">
      <selection activeCell="J25" sqref="J25"/>
    </sheetView>
  </sheetViews>
  <sheetFormatPr defaultRowHeight="14.4" x14ac:dyDescent="0.3"/>
  <cols>
    <col min="1" max="4" width="30.109375" bestFit="1" customWidth="1"/>
    <col min="6" max="6" width="21" bestFit="1" customWidth="1"/>
    <col min="7" max="7" width="30.109375" bestFit="1" customWidth="1"/>
    <col min="8" max="8" width="16" bestFit="1" customWidth="1"/>
    <col min="9" max="9" width="4" bestFit="1" customWidth="1"/>
    <col min="12" max="12" width="30.109375" bestFit="1" customWidth="1"/>
    <col min="14" max="14" width="30.109375" bestFit="1" customWidth="1"/>
  </cols>
  <sheetData>
    <row r="1" spans="1:13" x14ac:dyDescent="0.3">
      <c r="A1" t="s">
        <v>29</v>
      </c>
      <c r="C1" t="s">
        <v>30</v>
      </c>
      <c r="G1" s="49" t="s">
        <v>23</v>
      </c>
      <c r="H1" s="49" t="s">
        <v>28</v>
      </c>
      <c r="I1" s="33">
        <v>160</v>
      </c>
    </row>
    <row r="2" spans="1:13" x14ac:dyDescent="0.3">
      <c r="A2" s="33" t="s">
        <v>23</v>
      </c>
      <c r="B2" s="60"/>
      <c r="C2" s="33" t="s">
        <v>23</v>
      </c>
      <c r="D2" s="60">
        <v>17</v>
      </c>
      <c r="G2" s="50" t="s">
        <v>17</v>
      </c>
      <c r="H2" s="51" t="s">
        <v>31</v>
      </c>
      <c r="I2" s="33">
        <v>199</v>
      </c>
    </row>
    <row r="3" spans="1:13" x14ac:dyDescent="0.3">
      <c r="A3" s="48" t="s">
        <v>17</v>
      </c>
      <c r="B3" s="60" t="s">
        <v>67</v>
      </c>
      <c r="C3" s="48" t="s">
        <v>17</v>
      </c>
      <c r="D3" s="60" t="s">
        <v>68</v>
      </c>
      <c r="G3" s="52" t="s">
        <v>20</v>
      </c>
      <c r="H3" s="53" t="s">
        <v>33</v>
      </c>
      <c r="I3" s="33">
        <v>75</v>
      </c>
      <c r="L3" s="33" t="s">
        <v>23</v>
      </c>
      <c r="M3" s="67">
        <f>SUM(17,35,30,30,25,23)</f>
        <v>160</v>
      </c>
    </row>
    <row r="4" spans="1:13" x14ac:dyDescent="0.3">
      <c r="A4" s="48" t="s">
        <v>20</v>
      </c>
      <c r="B4" s="60">
        <v>21</v>
      </c>
      <c r="C4" s="48" t="s">
        <v>20</v>
      </c>
      <c r="D4" s="60" t="s">
        <v>69</v>
      </c>
      <c r="G4" s="52" t="s">
        <v>18</v>
      </c>
      <c r="H4" s="53" t="s">
        <v>33</v>
      </c>
      <c r="I4" s="33">
        <v>39</v>
      </c>
      <c r="L4" s="48" t="s">
        <v>17</v>
      </c>
      <c r="M4">
        <f>SUM(35,25,35,23,25,35,21)</f>
        <v>199</v>
      </c>
    </row>
    <row r="5" spans="1:13" x14ac:dyDescent="0.3">
      <c r="A5" s="48" t="s">
        <v>18</v>
      </c>
      <c r="B5" s="60">
        <v>13</v>
      </c>
      <c r="C5" s="48" t="s">
        <v>18</v>
      </c>
      <c r="D5" s="60" t="s">
        <v>70</v>
      </c>
      <c r="G5" s="61" t="s">
        <v>37</v>
      </c>
      <c r="H5" s="62" t="s">
        <v>57</v>
      </c>
      <c r="I5" s="33">
        <v>0</v>
      </c>
      <c r="L5" s="48" t="s">
        <v>20</v>
      </c>
      <c r="M5">
        <f>SUM(21,30,5,19)</f>
        <v>75</v>
      </c>
    </row>
    <row r="6" spans="1:13" x14ac:dyDescent="0.3">
      <c r="A6" s="48" t="s">
        <v>37</v>
      </c>
      <c r="B6" s="60"/>
      <c r="C6" s="48" t="s">
        <v>37</v>
      </c>
      <c r="D6" s="60"/>
      <c r="G6" s="50" t="s">
        <v>19</v>
      </c>
      <c r="H6" s="51" t="s">
        <v>31</v>
      </c>
      <c r="I6" s="33">
        <v>45</v>
      </c>
      <c r="L6" s="48" t="s">
        <v>18</v>
      </c>
      <c r="M6">
        <f>SUM(13,15,11)</f>
        <v>39</v>
      </c>
    </row>
    <row r="7" spans="1:13" x14ac:dyDescent="0.3">
      <c r="A7" s="48" t="s">
        <v>19</v>
      </c>
      <c r="B7" s="60">
        <v>11</v>
      </c>
      <c r="C7" s="48" t="s">
        <v>19</v>
      </c>
      <c r="D7" s="60" t="s">
        <v>71</v>
      </c>
      <c r="G7" s="51" t="s">
        <v>24</v>
      </c>
      <c r="H7" s="51" t="s">
        <v>31</v>
      </c>
      <c r="I7" s="33">
        <v>30</v>
      </c>
      <c r="L7" s="48" t="s">
        <v>37</v>
      </c>
      <c r="M7">
        <f>SUM(0)</f>
        <v>0</v>
      </c>
    </row>
    <row r="8" spans="1:13" x14ac:dyDescent="0.3">
      <c r="A8" s="33" t="s">
        <v>24</v>
      </c>
      <c r="B8" s="60">
        <v>30</v>
      </c>
      <c r="C8" s="33" t="s">
        <v>24</v>
      </c>
      <c r="D8" s="60"/>
      <c r="G8" s="49" t="s">
        <v>40</v>
      </c>
      <c r="H8" s="49" t="s">
        <v>28</v>
      </c>
      <c r="I8" s="33">
        <v>10</v>
      </c>
      <c r="L8" s="48" t="s">
        <v>19</v>
      </c>
      <c r="M8">
        <f>SUM(11,25,9)</f>
        <v>45</v>
      </c>
    </row>
    <row r="9" spans="1:13" x14ac:dyDescent="0.3">
      <c r="A9" s="33" t="s">
        <v>40</v>
      </c>
      <c r="B9" s="60"/>
      <c r="C9" s="33" t="s">
        <v>40</v>
      </c>
      <c r="D9" s="60">
        <v>10</v>
      </c>
      <c r="G9" s="51" t="s">
        <v>42</v>
      </c>
      <c r="H9" s="51" t="s">
        <v>31</v>
      </c>
      <c r="I9" s="33">
        <v>19</v>
      </c>
      <c r="L9" s="33" t="s">
        <v>24</v>
      </c>
      <c r="M9">
        <f>SUM(30,)</f>
        <v>30</v>
      </c>
    </row>
    <row r="10" spans="1:13" x14ac:dyDescent="0.3">
      <c r="A10" s="33" t="s">
        <v>42</v>
      </c>
      <c r="B10" s="60">
        <v>19</v>
      </c>
      <c r="C10" s="33" t="s">
        <v>42</v>
      </c>
      <c r="D10" s="60"/>
      <c r="G10" s="53" t="s">
        <v>21</v>
      </c>
      <c r="H10" s="53" t="s">
        <v>33</v>
      </c>
      <c r="I10" s="33">
        <v>68</v>
      </c>
      <c r="L10" s="33" t="s">
        <v>40</v>
      </c>
      <c r="M10">
        <f>SUM(10)</f>
        <v>10</v>
      </c>
    </row>
    <row r="11" spans="1:13" x14ac:dyDescent="0.3">
      <c r="A11" s="33" t="s">
        <v>21</v>
      </c>
      <c r="B11" s="60" t="s">
        <v>72</v>
      </c>
      <c r="C11" s="33" t="s">
        <v>21</v>
      </c>
      <c r="D11" s="60" t="s">
        <v>73</v>
      </c>
      <c r="G11" s="49" t="s">
        <v>43</v>
      </c>
      <c r="H11" s="49" t="s">
        <v>28</v>
      </c>
      <c r="I11" s="33">
        <f>SUM(0)</f>
        <v>0</v>
      </c>
      <c r="L11" s="33" t="s">
        <v>42</v>
      </c>
      <c r="M11">
        <f>SUM(19)</f>
        <v>19</v>
      </c>
    </row>
    <row r="12" spans="1:13" x14ac:dyDescent="0.3">
      <c r="A12" s="33" t="s">
        <v>43</v>
      </c>
      <c r="B12" s="60"/>
      <c r="C12" s="33" t="s">
        <v>43</v>
      </c>
      <c r="D12" s="60"/>
      <c r="G12" s="49" t="s">
        <v>45</v>
      </c>
      <c r="H12" s="49" t="s">
        <v>28</v>
      </c>
      <c r="I12" s="33">
        <v>0</v>
      </c>
      <c r="L12" s="33" t="s">
        <v>21</v>
      </c>
      <c r="M12">
        <f>SUM(17,15,10,19,7,)</f>
        <v>68</v>
      </c>
    </row>
    <row r="13" spans="1:13" x14ac:dyDescent="0.3">
      <c r="A13" s="33" t="s">
        <v>45</v>
      </c>
      <c r="B13" s="60"/>
      <c r="C13" s="33" t="s">
        <v>45</v>
      </c>
      <c r="D13" s="60"/>
      <c r="G13" s="65" t="s">
        <v>74</v>
      </c>
      <c r="H13" s="66" t="s">
        <v>75</v>
      </c>
      <c r="I13" s="2">
        <v>21</v>
      </c>
      <c r="L13" s="33" t="s">
        <v>43</v>
      </c>
      <c r="M13">
        <f>SUM(0)</f>
        <v>0</v>
      </c>
    </row>
    <row r="14" spans="1:13" x14ac:dyDescent="0.3">
      <c r="A14" s="30"/>
      <c r="B14" s="60"/>
      <c r="C14" s="64" t="s">
        <v>74</v>
      </c>
      <c r="D14" s="60">
        <v>21</v>
      </c>
      <c r="G14" s="53" t="s">
        <v>22</v>
      </c>
      <c r="H14" s="68" t="s">
        <v>33</v>
      </c>
      <c r="I14" s="2">
        <v>25</v>
      </c>
      <c r="L14" s="33" t="s">
        <v>45</v>
      </c>
      <c r="M14">
        <f t="shared" ref="M14" si="0">SUM(0)</f>
        <v>0</v>
      </c>
    </row>
    <row r="15" spans="1:13" x14ac:dyDescent="0.3">
      <c r="A15" s="30"/>
      <c r="B15" s="60"/>
      <c r="C15" s="33" t="s">
        <v>22</v>
      </c>
      <c r="D15" s="60">
        <v>8</v>
      </c>
      <c r="L15" s="33" t="s">
        <v>74</v>
      </c>
      <c r="M15">
        <f>SUM(21)</f>
        <v>21</v>
      </c>
    </row>
    <row r="16" spans="1:13" x14ac:dyDescent="0.3">
      <c r="A16" s="30"/>
      <c r="B16" s="60"/>
      <c r="C16" s="30"/>
      <c r="D16" s="60"/>
      <c r="L16" s="33" t="s">
        <v>22</v>
      </c>
      <c r="M16">
        <f>SUM(8,17)</f>
        <v>25</v>
      </c>
    </row>
    <row r="18" spans="1:7" x14ac:dyDescent="0.3">
      <c r="A18" s="30" t="s">
        <v>47</v>
      </c>
      <c r="C18" s="30" t="s">
        <v>48</v>
      </c>
    </row>
    <row r="19" spans="1:7" x14ac:dyDescent="0.3">
      <c r="A19" s="33" t="s">
        <v>23</v>
      </c>
      <c r="B19" s="60" t="s">
        <v>76</v>
      </c>
      <c r="C19" s="33" t="s">
        <v>23</v>
      </c>
      <c r="D19" s="60" t="s">
        <v>77</v>
      </c>
    </row>
    <row r="20" spans="1:7" x14ac:dyDescent="0.3">
      <c r="A20" s="48" t="s">
        <v>17</v>
      </c>
      <c r="B20" s="60">
        <v>25</v>
      </c>
      <c r="C20" s="48" t="s">
        <v>17</v>
      </c>
      <c r="D20" s="60" t="s">
        <v>78</v>
      </c>
      <c r="F20" t="s">
        <v>52</v>
      </c>
      <c r="G20">
        <f>SUM(I1,I8,I11:I12)</f>
        <v>170</v>
      </c>
    </row>
    <row r="21" spans="1:7" x14ac:dyDescent="0.3">
      <c r="A21" s="48" t="s">
        <v>20</v>
      </c>
      <c r="C21" s="48" t="s">
        <v>20</v>
      </c>
      <c r="D21" s="60">
        <v>19</v>
      </c>
      <c r="F21" t="s">
        <v>53</v>
      </c>
      <c r="G21">
        <f>SUM(I2,I6,I7,I9)</f>
        <v>293</v>
      </c>
    </row>
    <row r="22" spans="1:7" x14ac:dyDescent="0.3">
      <c r="A22" s="48" t="s">
        <v>18</v>
      </c>
      <c r="B22" s="60"/>
      <c r="C22" s="48" t="s">
        <v>18</v>
      </c>
      <c r="F22" t="s">
        <v>54</v>
      </c>
      <c r="G22">
        <f>SUM(I3,I4,I10,I14)</f>
        <v>207</v>
      </c>
    </row>
    <row r="23" spans="1:7" x14ac:dyDescent="0.3">
      <c r="A23" s="48" t="s">
        <v>37</v>
      </c>
      <c r="C23" s="48" t="s">
        <v>37</v>
      </c>
      <c r="F23" t="s">
        <v>55</v>
      </c>
      <c r="G23">
        <f>SUM(I5)</f>
        <v>0</v>
      </c>
    </row>
    <row r="24" spans="1:7" x14ac:dyDescent="0.3">
      <c r="A24" s="48" t="s">
        <v>19</v>
      </c>
      <c r="C24" s="48" t="s">
        <v>19</v>
      </c>
      <c r="F24" t="s">
        <v>79</v>
      </c>
      <c r="G24">
        <v>21</v>
      </c>
    </row>
    <row r="25" spans="1:7" x14ac:dyDescent="0.3">
      <c r="A25" s="33" t="s">
        <v>24</v>
      </c>
      <c r="C25" s="33" t="s">
        <v>24</v>
      </c>
    </row>
    <row r="26" spans="1:7" x14ac:dyDescent="0.3">
      <c r="A26" s="33" t="s">
        <v>40</v>
      </c>
      <c r="C26" s="33" t="s">
        <v>40</v>
      </c>
    </row>
    <row r="27" spans="1:7" x14ac:dyDescent="0.3">
      <c r="A27" s="33" t="s">
        <v>42</v>
      </c>
      <c r="C27" s="33" t="s">
        <v>42</v>
      </c>
    </row>
    <row r="28" spans="1:7" x14ac:dyDescent="0.3">
      <c r="A28" s="33" t="s">
        <v>21</v>
      </c>
      <c r="C28" s="33" t="s">
        <v>21</v>
      </c>
    </row>
    <row r="29" spans="1:7" x14ac:dyDescent="0.3">
      <c r="A29" s="33" t="s">
        <v>43</v>
      </c>
      <c r="C29" s="33" t="s">
        <v>43</v>
      </c>
    </row>
    <row r="30" spans="1:7" x14ac:dyDescent="0.3">
      <c r="A30" s="33" t="s">
        <v>45</v>
      </c>
      <c r="C30" s="33" t="s">
        <v>45</v>
      </c>
    </row>
    <row r="31" spans="1:7" x14ac:dyDescent="0.3">
      <c r="A31" s="30"/>
      <c r="C31" s="33" t="s">
        <v>22</v>
      </c>
      <c r="D31" s="60">
        <v>17</v>
      </c>
    </row>
    <row r="32" spans="1:7" x14ac:dyDescent="0.3">
      <c r="A32" s="30"/>
      <c r="C32" s="30"/>
    </row>
  </sheetData>
  <sortState xmlns:xlrd2="http://schemas.microsoft.com/office/spreadsheetml/2017/richdata2" ref="M2:O27">
    <sortCondition ref="O2:O2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CFB5CC1AE3E4AAF8F4AC88004D562" ma:contentTypeVersion="1341" ma:contentTypeDescription="Create a new document." ma:contentTypeScope="" ma:versionID="f95f2eb69a95051357068f39457cc0d6">
  <xsd:schema xmlns:xsd="http://www.w3.org/2001/XMLSchema" xmlns:xs="http://www.w3.org/2001/XMLSchema" xmlns:p="http://schemas.microsoft.com/office/2006/metadata/properties" xmlns:ns2="846dfa46-0875-46aa-b442-521457251285" xmlns:ns3="a80f0f2a-82ee-4487-a09b-77150e5eecf1" targetNamespace="http://schemas.microsoft.com/office/2006/metadata/properties" ma:root="true" ma:fieldsID="94493bd2fe37f6420faa43ed723204a5" ns2:_="" ns3:_="">
    <xsd:import namespace="846dfa46-0875-46aa-b442-521457251285"/>
    <xsd:import namespace="a80f0f2a-82ee-4487-a09b-77150e5eec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dfa46-0875-46aa-b442-5214572512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5d8fcc9-6181-4fb4-9ec7-2e62b0295483}" ma:internalName="TaxCatchAll" ma:showField="CatchAllData" ma:web="846dfa46-0875-46aa-b442-521457251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f0f2a-82ee-4487-a09b-77150e5ee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6bd7a86-3cfd-433b-a863-5099381b3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46dfa46-0875-46aa-b442-521457251285">NRUMYWKEWYXS-1537462846-617472</_dlc_DocId>
    <_dlc_DocIdUrl xmlns="846dfa46-0875-46aa-b442-521457251285">
      <Url>https://scottishcycling.sharepoint.com/sites/SC-Shared-Docs/_layouts/15/DocIdRedir.aspx?ID=NRUMYWKEWYXS-1537462846-617472</Url>
      <Description>NRUMYWKEWYXS-1537462846-617472</Description>
    </_dlc_DocIdUrl>
    <lcf76f155ced4ddcb4097134ff3c332f xmlns="a80f0f2a-82ee-4487-a09b-77150e5eecf1">
      <Terms xmlns="http://schemas.microsoft.com/office/infopath/2007/PartnerControls"/>
    </lcf76f155ced4ddcb4097134ff3c332f>
    <TaxCatchAll xmlns="846dfa46-0875-46aa-b442-52145725128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2248F9-7354-405E-8FAB-362BD9F7440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F7BB65-2031-4740-B3D2-65AD59735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dfa46-0875-46aa-b442-521457251285"/>
    <ds:schemaRef ds:uri="a80f0f2a-82ee-4487-a09b-77150e5ee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42E336-3EDC-4185-B5E9-C277173B690E}">
  <ds:schemaRefs>
    <ds:schemaRef ds:uri="http://schemas.microsoft.com/office/2006/metadata/properties"/>
    <ds:schemaRef ds:uri="http://schemas.microsoft.com/office/infopath/2007/PartnerControls"/>
    <ds:schemaRef ds:uri="846dfa46-0875-46aa-b442-521457251285"/>
    <ds:schemaRef ds:uri="a80f0f2a-82ee-4487-a09b-77150e5eecf1"/>
  </ds:schemaRefs>
</ds:datastoreItem>
</file>

<file path=customXml/itemProps4.xml><?xml version="1.0" encoding="utf-8"?>
<ds:datastoreItem xmlns:ds="http://schemas.openxmlformats.org/officeDocument/2006/customXml" ds:itemID="{53A50C3C-BA89-439D-92F4-C4E25589FF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Youth A Open</vt:lpstr>
      <vt:lpstr>Youth A Female</vt:lpstr>
      <vt:lpstr>Youth B Open</vt:lpstr>
      <vt:lpstr>Youth B Female</vt:lpstr>
      <vt:lpstr>LOOK UP</vt:lpstr>
      <vt:lpstr>YOUTH ROAD RACE- workings</vt:lpstr>
      <vt:lpstr>Ben Forsyth Race (2)</vt:lpstr>
      <vt:lpstr>IGNITE</vt:lpstr>
      <vt:lpstr>'Youth A Female'!Print_Area</vt:lpstr>
      <vt:lpstr>'Youth A Open'!Print_Area</vt:lpstr>
      <vt:lpstr>'Youth B Female'!Print_Area</vt:lpstr>
      <vt:lpstr>'Youth B Open'!Print_Area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Timing</dc:creator>
  <cp:keywords/>
  <dc:description/>
  <cp:lastModifiedBy>Lucy Grant</cp:lastModifiedBy>
  <cp:revision/>
  <dcterms:created xsi:type="dcterms:W3CDTF">2014-03-19T16:15:00Z</dcterms:created>
  <dcterms:modified xsi:type="dcterms:W3CDTF">2026-06-17T14:35:20Z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0x010100C3CCFB5CC1AE3E4AAF8F4AC88004D562</vt:lpwstr>
  </property>
  <property fmtid="{D5CDD505-2E9C-101B-9397-08002B2CF9AE}" pid="3" name="Order">
    <vt:r8>27417600</vt:r8>
  </property>
  <property fmtid="{D5CDD505-2E9C-101B-9397-08002B2CF9AE}" pid="4" name="_dlc_DocIdItemGuid">
    <vt:lpwstr>774217d2-6783-4039-91e0-38ab48c2f756</vt:lpwstr>
  </property>
  <property fmtid="{D5CDD505-2E9C-101B-9397-08002B2CF9AE}" pid="5" name="MediaServiceImageTags">
    <vt:lpwstr/>
  </property>
</Properties>
</file>