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scottishcycling.sharepoint.com/sites/SC-Shared-Docs/Documents/DEVELOPMENT/Events/National Champs, Series &amp; Records/Championships &amp; Series/2026/Series Standings/Alba/"/>
    </mc:Choice>
  </mc:AlternateContent>
  <xr:revisionPtr revIDLastSave="1349" documentId="8_{848F0C5D-341F-40E2-BD36-1EAA122F2BE8}" xr6:coauthVersionLast="47" xr6:coauthVersionMax="47" xr10:uidLastSave="{B8A7AC9F-92CE-4876-8BE7-7E077D14F980}"/>
  <bookViews>
    <workbookView xWindow="-28920" yWindow="-120" windowWidth="29040" windowHeight="15720" xr2:uid="{197A390A-30C7-40E5-B90B-09ABF6FC71BE}"/>
  </bookViews>
  <sheets>
    <sheet name="Series Standings" sheetId="1" r:id="rId1"/>
    <sheet name="Results" sheetId="18" r:id="rId2"/>
    <sheet name="Pivot" sheetId="25" r:id="rId3"/>
    <sheet name="Youth A Girls" sheetId="2" state="hidden" r:id="rId4"/>
    <sheet name="Youth B Boys" sheetId="3" state="hidden" r:id="rId5"/>
    <sheet name="Youth B Girls" sheetId="4" state="hidden" r:id="rId6"/>
    <sheet name="LOOK UP" sheetId="11" r:id="rId7"/>
    <sheet name="Inter-Regional" sheetId="14" r:id="rId8"/>
    <sheet name="Club-Team Series" sheetId="12" r:id="rId9"/>
    <sheet name="YOUTH ROAD RACE- workings" sheetId="15" state="hidden" r:id="rId10"/>
    <sheet name="Ben Forsyth Race (2)" sheetId="17" state="hidden" r:id="rId11"/>
    <sheet name="IGNITE" sheetId="16" state="hidden" r:id="rId12"/>
  </sheets>
  <definedNames>
    <definedName name="_xlnm._FilterDatabase" localSheetId="10" hidden="1">'Ben Forsyth Race (2)'!$E$42:$N$65</definedName>
    <definedName name="_xlnm._FilterDatabase" localSheetId="8" hidden="1">'Club-Team Series'!$A$6:$H$6</definedName>
    <definedName name="_xlnm._FilterDatabase" localSheetId="11" hidden="1">IGNITE!$E$47:$N$70</definedName>
    <definedName name="_xlnm._FilterDatabase" localSheetId="0" hidden="1">'Series Standings'!$B$7:$K$7</definedName>
    <definedName name="_xlnm._FilterDatabase" localSheetId="4" hidden="1">'Youth B Boys'!#REF!</definedName>
    <definedName name="_xlnm._FilterDatabase" localSheetId="5" hidden="1">'Youth B Girls'!#REF!</definedName>
    <definedName name="_xlnm.Print_Area" localSheetId="8">'Club-Team Series'!$A$1:$H$29</definedName>
    <definedName name="_xlnm.Print_Area" localSheetId="7">'Inter-Regional'!$A$1:$H$12</definedName>
    <definedName name="_xlnm.Print_Area" localSheetId="0">'Series Standings'!$A$1:$L$34</definedName>
    <definedName name="_xlnm.Print_Area" localSheetId="3">'Youth A Girls'!$A$1:$O$22</definedName>
    <definedName name="_xlnm.Print_Area" localSheetId="4">'Youth B Boys'!$A$1:$O$39</definedName>
    <definedName name="_xlnm.Print_Area" localSheetId="5">'Youth B Girls'!$A$1:$O$19</definedName>
  </definedNames>
  <calcPr calcId="191028"/>
  <pivotCaches>
    <pivotCache cacheId="2" r:id="rId1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1" l="1"/>
  <c r="J29" i="1"/>
  <c r="J31" i="1"/>
  <c r="J8" i="1"/>
  <c r="J10" i="1"/>
  <c r="J62" i="1"/>
  <c r="J41" i="1"/>
  <c r="H121" i="1" l="1"/>
  <c r="H61" i="1"/>
  <c r="H124" i="1"/>
  <c r="H115" i="1"/>
  <c r="H33" i="1"/>
  <c r="H83" i="1"/>
  <c r="H111" i="1"/>
  <c r="H117" i="1"/>
  <c r="I121" i="1"/>
  <c r="I61" i="1"/>
  <c r="I124" i="1"/>
  <c r="I115" i="1"/>
  <c r="I33" i="1"/>
  <c r="I83" i="1"/>
  <c r="I111" i="1"/>
  <c r="I117" i="1"/>
  <c r="J121" i="1"/>
  <c r="J61" i="1"/>
  <c r="J124" i="1"/>
  <c r="J115" i="1"/>
  <c r="J33" i="1"/>
  <c r="J83" i="1"/>
  <c r="J111" i="1"/>
  <c r="J117" i="1"/>
  <c r="K121" i="1"/>
  <c r="K61" i="1"/>
  <c r="K124" i="1"/>
  <c r="K115" i="1"/>
  <c r="K33" i="1"/>
  <c r="K83" i="1"/>
  <c r="K111" i="1"/>
  <c r="K117" i="1"/>
  <c r="H31" i="1"/>
  <c r="H58" i="1"/>
  <c r="H36" i="1"/>
  <c r="H104" i="1"/>
  <c r="H39" i="1"/>
  <c r="H21" i="1"/>
  <c r="H108" i="1"/>
  <c r="H119" i="1"/>
  <c r="H118" i="1"/>
  <c r="H50" i="1"/>
  <c r="H37" i="1"/>
  <c r="H107" i="1"/>
  <c r="H120" i="1"/>
  <c r="H90" i="1"/>
  <c r="H35" i="1"/>
  <c r="H32" i="1"/>
  <c r="H66" i="1"/>
  <c r="H30" i="1"/>
  <c r="H79" i="1"/>
  <c r="H76" i="1"/>
  <c r="H85" i="1"/>
  <c r="H114" i="1"/>
  <c r="H88" i="1"/>
  <c r="H122" i="1"/>
  <c r="I31" i="1"/>
  <c r="I58" i="1"/>
  <c r="I36" i="1"/>
  <c r="I104" i="1"/>
  <c r="I39" i="1"/>
  <c r="I21" i="1"/>
  <c r="I108" i="1"/>
  <c r="I119" i="1"/>
  <c r="I118" i="1"/>
  <c r="I50" i="1"/>
  <c r="I37" i="1"/>
  <c r="I107" i="1"/>
  <c r="I120" i="1"/>
  <c r="I90" i="1"/>
  <c r="I35" i="1"/>
  <c r="I32" i="1"/>
  <c r="I66" i="1"/>
  <c r="I30" i="1"/>
  <c r="I79" i="1"/>
  <c r="I76" i="1"/>
  <c r="I85" i="1"/>
  <c r="I114" i="1"/>
  <c r="I88" i="1"/>
  <c r="I122" i="1"/>
  <c r="J58" i="1"/>
  <c r="J36" i="1"/>
  <c r="J104" i="1"/>
  <c r="J39" i="1"/>
  <c r="J21" i="1"/>
  <c r="J108" i="1"/>
  <c r="J119" i="1"/>
  <c r="J118" i="1"/>
  <c r="J50" i="1"/>
  <c r="J37" i="1"/>
  <c r="J107" i="1"/>
  <c r="J120" i="1"/>
  <c r="J90" i="1"/>
  <c r="J35" i="1"/>
  <c r="J32" i="1"/>
  <c r="J66" i="1"/>
  <c r="J30" i="1"/>
  <c r="J79" i="1"/>
  <c r="J76" i="1"/>
  <c r="J85" i="1"/>
  <c r="J114" i="1"/>
  <c r="J88" i="1"/>
  <c r="J122" i="1"/>
  <c r="K31" i="1"/>
  <c r="K58" i="1"/>
  <c r="K36" i="1"/>
  <c r="K104" i="1"/>
  <c r="K39" i="1"/>
  <c r="K21" i="1"/>
  <c r="K108" i="1"/>
  <c r="K119" i="1"/>
  <c r="K118" i="1"/>
  <c r="K50" i="1"/>
  <c r="K37" i="1"/>
  <c r="K107" i="1"/>
  <c r="K120" i="1"/>
  <c r="K90" i="1"/>
  <c r="K35" i="1"/>
  <c r="K32" i="1"/>
  <c r="K66" i="1"/>
  <c r="K30" i="1"/>
  <c r="K79" i="1"/>
  <c r="K76" i="1"/>
  <c r="K85" i="1"/>
  <c r="K114" i="1"/>
  <c r="K88" i="1"/>
  <c r="K122" i="1"/>
  <c r="H109" i="1"/>
  <c r="H112" i="1"/>
  <c r="H89" i="1"/>
  <c r="H103" i="1"/>
  <c r="H125" i="1"/>
  <c r="H123" i="1"/>
  <c r="H116" i="1"/>
  <c r="H113" i="1"/>
  <c r="H105" i="1"/>
  <c r="H82" i="1"/>
  <c r="H95" i="1"/>
  <c r="H126" i="1"/>
  <c r="H127" i="1"/>
  <c r="I109" i="1"/>
  <c r="I112" i="1"/>
  <c r="I89" i="1"/>
  <c r="I103" i="1"/>
  <c r="I125" i="1"/>
  <c r="I123" i="1"/>
  <c r="I116" i="1"/>
  <c r="I113" i="1"/>
  <c r="I105" i="1"/>
  <c r="I82" i="1"/>
  <c r="I95" i="1"/>
  <c r="I126" i="1"/>
  <c r="I127" i="1"/>
  <c r="J109" i="1"/>
  <c r="J112" i="1"/>
  <c r="J89" i="1"/>
  <c r="J103" i="1"/>
  <c r="J125" i="1"/>
  <c r="J123" i="1"/>
  <c r="J116" i="1"/>
  <c r="J113" i="1"/>
  <c r="J105" i="1"/>
  <c r="J82" i="1"/>
  <c r="J95" i="1"/>
  <c r="J126" i="1"/>
  <c r="J127" i="1"/>
  <c r="K109" i="1"/>
  <c r="K112" i="1"/>
  <c r="K89" i="1"/>
  <c r="K103" i="1"/>
  <c r="K125" i="1"/>
  <c r="K123" i="1"/>
  <c r="K116" i="1"/>
  <c r="K113" i="1"/>
  <c r="K105" i="1"/>
  <c r="K82" i="1"/>
  <c r="K95" i="1"/>
  <c r="K126" i="1"/>
  <c r="K127" i="1"/>
  <c r="H128" i="1"/>
  <c r="H129" i="1"/>
  <c r="H130" i="1"/>
  <c r="H131" i="1"/>
  <c r="H132" i="1"/>
  <c r="H133" i="1"/>
  <c r="H134" i="1"/>
  <c r="I128" i="1"/>
  <c r="I129" i="1"/>
  <c r="I130" i="1"/>
  <c r="I131" i="1"/>
  <c r="I132" i="1"/>
  <c r="I133" i="1"/>
  <c r="I134" i="1"/>
  <c r="J128" i="1"/>
  <c r="J129" i="1"/>
  <c r="J130" i="1"/>
  <c r="J131" i="1"/>
  <c r="J132" i="1"/>
  <c r="J133" i="1"/>
  <c r="J134" i="1"/>
  <c r="K128" i="1"/>
  <c r="K129" i="1"/>
  <c r="K130" i="1"/>
  <c r="K131" i="1"/>
  <c r="K132" i="1"/>
  <c r="K133" i="1"/>
  <c r="K134" i="1"/>
  <c r="H135" i="1"/>
  <c r="H136" i="1"/>
  <c r="H137" i="1"/>
  <c r="I135" i="1"/>
  <c r="I136" i="1"/>
  <c r="I137" i="1"/>
  <c r="J135" i="1"/>
  <c r="J136" i="1"/>
  <c r="J137" i="1"/>
  <c r="K135" i="1"/>
  <c r="K136" i="1"/>
  <c r="K137" i="1"/>
  <c r="H138" i="1"/>
  <c r="I138" i="1"/>
  <c r="J138" i="1"/>
  <c r="K138" i="1"/>
  <c r="H140" i="1"/>
  <c r="I140" i="1"/>
  <c r="J140" i="1"/>
  <c r="K140" i="1"/>
  <c r="H28" i="1"/>
  <c r="I28" i="1"/>
  <c r="J28" i="1"/>
  <c r="K28" i="1"/>
  <c r="H100" i="1"/>
  <c r="I100" i="1"/>
  <c r="J100" i="1"/>
  <c r="K100" i="1"/>
  <c r="H70" i="1"/>
  <c r="I70" i="1"/>
  <c r="J70" i="1"/>
  <c r="K70" i="1"/>
  <c r="H92" i="1"/>
  <c r="I92" i="1"/>
  <c r="J92" i="1"/>
  <c r="K92" i="1"/>
  <c r="H106" i="1"/>
  <c r="I106" i="1"/>
  <c r="J106" i="1"/>
  <c r="K106" i="1"/>
  <c r="H40" i="1"/>
  <c r="I40" i="1"/>
  <c r="J40" i="1"/>
  <c r="K40" i="1"/>
  <c r="H71" i="1"/>
  <c r="I71" i="1"/>
  <c r="J71" i="1"/>
  <c r="K71" i="1"/>
  <c r="H45" i="1"/>
  <c r="I45" i="1"/>
  <c r="J45" i="1"/>
  <c r="K45" i="1"/>
  <c r="H57" i="1"/>
  <c r="I57" i="1"/>
  <c r="J57" i="1"/>
  <c r="K57" i="1"/>
  <c r="H34" i="1"/>
  <c r="I34" i="1"/>
  <c r="J34" i="1"/>
  <c r="K34" i="1"/>
  <c r="H44" i="1"/>
  <c r="I44" i="1"/>
  <c r="J44" i="1"/>
  <c r="K44" i="1"/>
  <c r="H77" i="1"/>
  <c r="I77" i="1"/>
  <c r="J77" i="1"/>
  <c r="K77" i="1"/>
  <c r="H96" i="1"/>
  <c r="I96" i="1"/>
  <c r="J96" i="1"/>
  <c r="K96" i="1"/>
  <c r="H16" i="1"/>
  <c r="I16" i="1"/>
  <c r="J16" i="1"/>
  <c r="K16" i="1"/>
  <c r="H73" i="1"/>
  <c r="I73" i="1"/>
  <c r="J73" i="1"/>
  <c r="K73" i="1"/>
  <c r="H98" i="1"/>
  <c r="I98" i="1"/>
  <c r="J98" i="1"/>
  <c r="K98" i="1"/>
  <c r="H93" i="1"/>
  <c r="I93" i="1"/>
  <c r="J93" i="1"/>
  <c r="K93" i="1"/>
  <c r="H63" i="1"/>
  <c r="I63" i="1"/>
  <c r="J63" i="1"/>
  <c r="K63" i="1"/>
  <c r="H56" i="1"/>
  <c r="I56" i="1"/>
  <c r="J56" i="1"/>
  <c r="K56" i="1"/>
  <c r="H49" i="1"/>
  <c r="I49" i="1"/>
  <c r="J49" i="1"/>
  <c r="K49" i="1"/>
  <c r="H74" i="1"/>
  <c r="I74" i="1"/>
  <c r="J74" i="1"/>
  <c r="K74" i="1"/>
  <c r="H60" i="1"/>
  <c r="I60" i="1"/>
  <c r="J60" i="1"/>
  <c r="K60" i="1"/>
  <c r="H46" i="1"/>
  <c r="I46" i="1"/>
  <c r="J46" i="1"/>
  <c r="K46" i="1"/>
  <c r="H81" i="1"/>
  <c r="I81" i="1"/>
  <c r="J81" i="1"/>
  <c r="K81" i="1"/>
  <c r="H62" i="1"/>
  <c r="I62" i="1"/>
  <c r="K62" i="1"/>
  <c r="H15" i="1"/>
  <c r="I15" i="1"/>
  <c r="J15" i="1"/>
  <c r="K15" i="1"/>
  <c r="H141" i="1"/>
  <c r="I141" i="1"/>
  <c r="J141" i="1"/>
  <c r="K141" i="1"/>
  <c r="H48" i="1"/>
  <c r="I48" i="1"/>
  <c r="J48" i="1"/>
  <c r="K48" i="1"/>
  <c r="H42" i="1"/>
  <c r="I42" i="1"/>
  <c r="J42" i="1"/>
  <c r="K42" i="1"/>
  <c r="H22" i="1"/>
  <c r="I22" i="1"/>
  <c r="J22" i="1"/>
  <c r="K22" i="1"/>
  <c r="H84" i="1"/>
  <c r="I84" i="1"/>
  <c r="J84" i="1"/>
  <c r="K84" i="1"/>
  <c r="H27" i="1"/>
  <c r="I27" i="1"/>
  <c r="J27" i="1"/>
  <c r="K27" i="1"/>
  <c r="H102" i="1"/>
  <c r="I102" i="1"/>
  <c r="J102" i="1"/>
  <c r="K102" i="1"/>
  <c r="H47" i="1"/>
  <c r="I47" i="1"/>
  <c r="J47" i="1"/>
  <c r="K47" i="1"/>
  <c r="H101" i="1"/>
  <c r="I101" i="1"/>
  <c r="J101" i="1"/>
  <c r="K101" i="1"/>
  <c r="H69" i="1"/>
  <c r="I69" i="1"/>
  <c r="J69" i="1"/>
  <c r="K69" i="1"/>
  <c r="H11" i="1"/>
  <c r="I11" i="1"/>
  <c r="J11" i="1"/>
  <c r="K11" i="1"/>
  <c r="H72" i="1"/>
  <c r="H29" i="1"/>
  <c r="H65" i="1"/>
  <c r="H139" i="1"/>
  <c r="H99" i="1"/>
  <c r="H87" i="1"/>
  <c r="H24" i="1"/>
  <c r="H110" i="1"/>
  <c r="H20" i="1"/>
  <c r="H75" i="1"/>
  <c r="H67" i="1"/>
  <c r="H13" i="1"/>
  <c r="I72" i="1"/>
  <c r="I29" i="1"/>
  <c r="I65" i="1"/>
  <c r="I139" i="1"/>
  <c r="I99" i="1"/>
  <c r="I87" i="1"/>
  <c r="I24" i="1"/>
  <c r="I110" i="1"/>
  <c r="I20" i="1"/>
  <c r="I75" i="1"/>
  <c r="I67" i="1"/>
  <c r="I13" i="1"/>
  <c r="J72" i="1"/>
  <c r="J65" i="1"/>
  <c r="J139" i="1"/>
  <c r="J99" i="1"/>
  <c r="J87" i="1"/>
  <c r="J24" i="1"/>
  <c r="J110" i="1"/>
  <c r="J20" i="1"/>
  <c r="J75" i="1"/>
  <c r="J67" i="1"/>
  <c r="J13" i="1"/>
  <c r="K72" i="1"/>
  <c r="K29" i="1"/>
  <c r="K65" i="1"/>
  <c r="K139" i="1"/>
  <c r="K99" i="1"/>
  <c r="K87" i="1"/>
  <c r="K24" i="1"/>
  <c r="K110" i="1"/>
  <c r="K20" i="1"/>
  <c r="K75" i="1"/>
  <c r="K67" i="1"/>
  <c r="K13" i="1"/>
  <c r="H51" i="1"/>
  <c r="I51" i="1"/>
  <c r="J51" i="1"/>
  <c r="K51" i="1"/>
  <c r="G22" i="16"/>
  <c r="G20" i="16"/>
  <c r="M16" i="16"/>
  <c r="M15" i="16"/>
  <c r="M14" i="16"/>
  <c r="M13" i="16"/>
  <c r="M12" i="16"/>
  <c r="M11" i="16"/>
  <c r="M10" i="16"/>
  <c r="M9" i="16"/>
  <c r="M8" i="16"/>
  <c r="M7" i="16"/>
  <c r="M6" i="16"/>
  <c r="M5" i="16"/>
  <c r="M4" i="16"/>
  <c r="M3" i="16"/>
  <c r="C40" i="17"/>
  <c r="C39" i="17"/>
  <c r="C38" i="17"/>
  <c r="C37" i="17"/>
  <c r="C36" i="17"/>
  <c r="C35" i="17"/>
  <c r="C34" i="17"/>
  <c r="C33" i="17"/>
  <c r="C32" i="17"/>
  <c r="C31" i="17"/>
  <c r="C30" i="17"/>
  <c r="G20" i="17"/>
  <c r="G19" i="17"/>
  <c r="I11" i="17"/>
  <c r="I10" i="17"/>
  <c r="I9" i="17"/>
  <c r="I8" i="17"/>
  <c r="I7" i="17"/>
  <c r="I6" i="17"/>
  <c r="I5" i="17"/>
  <c r="I4" i="17"/>
  <c r="I3" i="17"/>
  <c r="I2" i="17"/>
  <c r="G18" i="17" s="1"/>
  <c r="I1" i="17"/>
  <c r="G17" i="17" s="1"/>
  <c r="M6" i="4"/>
  <c r="L6" i="4"/>
  <c r="K6" i="4"/>
  <c r="J6" i="4"/>
  <c r="I6" i="4"/>
  <c r="M6" i="3"/>
  <c r="L6" i="3"/>
  <c r="K6" i="3"/>
  <c r="J6" i="3"/>
  <c r="I6" i="3"/>
  <c r="M6" i="2"/>
  <c r="L6" i="2"/>
  <c r="K6" i="2"/>
  <c r="J6" i="2"/>
  <c r="I6" i="2"/>
  <c r="L58" i="1" l="1"/>
  <c r="L31" i="1"/>
  <c r="L32" i="1"/>
  <c r="L83" i="1"/>
  <c r="L79" i="1"/>
  <c r="L123" i="1"/>
  <c r="L39" i="1"/>
  <c r="L111" i="1"/>
  <c r="L76" i="1"/>
  <c r="L107" i="1"/>
  <c r="L104" i="1"/>
  <c r="L21" i="1"/>
  <c r="L105" i="1"/>
  <c r="L109" i="1"/>
  <c r="L37" i="1"/>
  <c r="L36" i="1"/>
  <c r="L33" i="1"/>
  <c r="L115" i="1"/>
  <c r="L126" i="1"/>
  <c r="L103" i="1"/>
  <c r="L118" i="1"/>
  <c r="L124" i="1"/>
  <c r="L117" i="1"/>
  <c r="L122" i="1"/>
  <c r="L61" i="1"/>
  <c r="L121" i="1"/>
  <c r="L50" i="1"/>
  <c r="L119" i="1"/>
  <c r="L66" i="1"/>
  <c r="L90" i="1"/>
  <c r="L120" i="1"/>
  <c r="L30" i="1"/>
  <c r="L85" i="1"/>
  <c r="L114" i="1"/>
  <c r="L88" i="1"/>
  <c r="L35" i="1"/>
  <c r="L108" i="1"/>
  <c r="L132" i="1"/>
  <c r="L95" i="1"/>
  <c r="L89" i="1"/>
  <c r="L113" i="1"/>
  <c r="L127" i="1"/>
  <c r="L125" i="1"/>
  <c r="L82" i="1"/>
  <c r="L112" i="1"/>
  <c r="L116" i="1"/>
  <c r="L133" i="1"/>
  <c r="L131" i="1"/>
  <c r="L134" i="1"/>
  <c r="L130" i="1"/>
  <c r="L129" i="1"/>
  <c r="L137" i="1"/>
  <c r="L128" i="1"/>
  <c r="L136" i="1"/>
  <c r="L135" i="1"/>
  <c r="L138" i="1"/>
  <c r="L140" i="1"/>
  <c r="L57" i="1"/>
  <c r="L28" i="1"/>
  <c r="L102" i="1"/>
  <c r="L69" i="1"/>
  <c r="L22" i="1"/>
  <c r="L141" i="1"/>
  <c r="L101" i="1"/>
  <c r="L74" i="1"/>
  <c r="L13" i="1"/>
  <c r="L65" i="1"/>
  <c r="L75" i="1"/>
  <c r="L29" i="1"/>
  <c r="L51" i="1"/>
  <c r="L20" i="1"/>
  <c r="L72" i="1"/>
  <c r="L47" i="1"/>
  <c r="L27" i="1"/>
  <c r="L48" i="1"/>
  <c r="L15" i="1"/>
  <c r="L81" i="1"/>
  <c r="L60" i="1"/>
  <c r="L49" i="1"/>
  <c r="L63" i="1"/>
  <c r="L98" i="1"/>
  <c r="L16" i="1"/>
  <c r="L77" i="1"/>
  <c r="L34" i="1"/>
  <c r="L45" i="1"/>
  <c r="L40" i="1"/>
  <c r="L92" i="1"/>
  <c r="L100" i="1"/>
  <c r="L110" i="1"/>
  <c r="L67" i="1"/>
  <c r="L24" i="1"/>
  <c r="L87" i="1"/>
  <c r="L139" i="1"/>
  <c r="L99" i="1"/>
  <c r="L11" i="1"/>
  <c r="L84" i="1"/>
  <c r="L42" i="1"/>
  <c r="L62" i="1"/>
  <c r="L46" i="1"/>
  <c r="L56" i="1"/>
  <c r="L93" i="1"/>
  <c r="L73" i="1"/>
  <c r="L96" i="1"/>
  <c r="L44" i="1"/>
  <c r="L71" i="1"/>
  <c r="L106" i="1"/>
  <c r="L70" i="1"/>
  <c r="I11" i="16"/>
  <c r="G23" i="16"/>
  <c r="G21" i="16"/>
  <c r="F20" i="15" l="1"/>
  <c r="F19" i="15"/>
  <c r="F18" i="15"/>
  <c r="C11" i="15"/>
  <c r="C10" i="15"/>
  <c r="C9" i="15"/>
  <c r="C8" i="15"/>
  <c r="C7" i="15"/>
  <c r="C6" i="15"/>
  <c r="C5" i="15"/>
  <c r="C4" i="15"/>
  <c r="C3" i="15"/>
  <c r="C2" i="15"/>
  <c r="C1" i="15"/>
  <c r="I8" i="1" l="1"/>
  <c r="J10" i="2"/>
  <c r="J9" i="2"/>
  <c r="J12" i="2"/>
  <c r="J11" i="2"/>
  <c r="J8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I18" i="1"/>
  <c r="I68" i="1"/>
  <c r="I54" i="1"/>
  <c r="I9" i="1"/>
  <c r="I41" i="1"/>
  <c r="I14" i="1"/>
  <c r="I10" i="1"/>
  <c r="I86" i="1"/>
  <c r="I80" i="1"/>
  <c r="I91" i="1"/>
  <c r="I12" i="1"/>
  <c r="I78" i="1"/>
  <c r="I23" i="1"/>
  <c r="I19" i="1"/>
  <c r="I38" i="1"/>
  <c r="I94" i="1"/>
  <c r="I25" i="1"/>
  <c r="I17" i="1"/>
  <c r="I53" i="1"/>
  <c r="I59" i="1"/>
  <c r="I43" i="1"/>
  <c r="I64" i="1"/>
  <c r="I55" i="1"/>
  <c r="I52" i="1"/>
  <c r="I97" i="1"/>
  <c r="I26" i="1"/>
  <c r="B46" i="15"/>
  <c r="B45" i="15"/>
  <c r="B44" i="15"/>
  <c r="B43" i="15"/>
  <c r="B42" i="15"/>
  <c r="B41" i="15"/>
  <c r="B40" i="15"/>
  <c r="B39" i="15"/>
  <c r="B38" i="15"/>
  <c r="B37" i="15"/>
  <c r="B36" i="15"/>
  <c r="O40" i="15"/>
  <c r="O39" i="15"/>
  <c r="O38" i="15"/>
  <c r="O37" i="15"/>
  <c r="O36" i="15"/>
  <c r="O35" i="15"/>
  <c r="O33" i="15"/>
  <c r="O32" i="15"/>
  <c r="O31" i="15"/>
  <c r="O34" i="15"/>
  <c r="O30" i="15"/>
  <c r="K9" i="4"/>
  <c r="K11" i="4"/>
  <c r="K8" i="4"/>
  <c r="K10" i="4"/>
  <c r="K16" i="4"/>
  <c r="K12" i="4"/>
  <c r="K15" i="4"/>
  <c r="K19" i="4"/>
  <c r="K14" i="4"/>
  <c r="K17" i="4"/>
  <c r="K18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I18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J18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L18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M18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C1" i="14"/>
  <c r="H8" i="1"/>
  <c r="K8" i="1"/>
  <c r="H30" i="12"/>
  <c r="H31" i="12"/>
  <c r="H24" i="12"/>
  <c r="H21" i="12"/>
  <c r="H27" i="12"/>
  <c r="L8" i="1" l="1"/>
  <c r="E31" i="15"/>
  <c r="E32" i="15"/>
  <c r="E30" i="15"/>
  <c r="N44" i="4"/>
  <c r="O44" i="4" s="1"/>
  <c r="N28" i="4"/>
  <c r="O28" i="4" s="1"/>
  <c r="N20" i="4"/>
  <c r="O20" i="4" s="1"/>
  <c r="N45" i="2"/>
  <c r="O45" i="2" s="1"/>
  <c r="N37" i="2"/>
  <c r="O37" i="2" s="1"/>
  <c r="N41" i="2"/>
  <c r="O41" i="2" s="1"/>
  <c r="N29" i="2"/>
  <c r="O29" i="2" s="1"/>
  <c r="N36" i="2"/>
  <c r="O36" i="2" s="1"/>
  <c r="N46" i="2"/>
  <c r="O46" i="2" s="1"/>
  <c r="N40" i="2"/>
  <c r="O40" i="2" s="1"/>
  <c r="N32" i="2"/>
  <c r="O32" i="2" s="1"/>
  <c r="N42" i="2"/>
  <c r="O42" i="2" s="1"/>
  <c r="N34" i="2"/>
  <c r="O34" i="2" s="1"/>
  <c r="N47" i="2"/>
  <c r="O47" i="2" s="1"/>
  <c r="N38" i="2"/>
  <c r="O38" i="2" s="1"/>
  <c r="N24" i="2"/>
  <c r="O24" i="2" s="1"/>
  <c r="N22" i="2"/>
  <c r="O22" i="2" s="1"/>
  <c r="N30" i="2"/>
  <c r="O30" i="2" s="1"/>
  <c r="N39" i="2"/>
  <c r="O39" i="2" s="1"/>
  <c r="N31" i="2"/>
  <c r="O31" i="2" s="1"/>
  <c r="N33" i="2"/>
  <c r="O33" i="2" s="1"/>
  <c r="N43" i="2"/>
  <c r="O43" i="2" s="1"/>
  <c r="N35" i="2"/>
  <c r="O35" i="2" s="1"/>
  <c r="N26" i="2"/>
  <c r="O26" i="2" s="1"/>
  <c r="N28" i="2"/>
  <c r="O28" i="2" s="1"/>
  <c r="N23" i="2"/>
  <c r="O23" i="2" s="1"/>
  <c r="N25" i="2"/>
  <c r="O25" i="2" s="1"/>
  <c r="N27" i="2"/>
  <c r="O27" i="2" s="1"/>
  <c r="N44" i="2"/>
  <c r="O44" i="2" s="1"/>
  <c r="N36" i="4"/>
  <c r="O36" i="4" s="1"/>
  <c r="N38" i="4"/>
  <c r="O38" i="4" s="1"/>
  <c r="N45" i="4"/>
  <c r="O45" i="4" s="1"/>
  <c r="N37" i="4"/>
  <c r="O37" i="4" s="1"/>
  <c r="N29" i="4"/>
  <c r="O29" i="4" s="1"/>
  <c r="N21" i="4"/>
  <c r="O21" i="4" s="1"/>
  <c r="N40" i="4"/>
  <c r="O40" i="4" s="1"/>
  <c r="N32" i="4"/>
  <c r="O32" i="4" s="1"/>
  <c r="N24" i="4"/>
  <c r="O24" i="4" s="1"/>
  <c r="N30" i="4"/>
  <c r="O30" i="4" s="1"/>
  <c r="N22" i="4"/>
  <c r="O22" i="4" s="1"/>
  <c r="N41" i="4"/>
  <c r="O41" i="4" s="1"/>
  <c r="N33" i="4"/>
  <c r="O33" i="4" s="1"/>
  <c r="N25" i="4"/>
  <c r="O25" i="4" s="1"/>
  <c r="N43" i="4"/>
  <c r="O43" i="4" s="1"/>
  <c r="N35" i="4"/>
  <c r="O35" i="4" s="1"/>
  <c r="N27" i="4"/>
  <c r="O27" i="4" s="1"/>
  <c r="N18" i="4"/>
  <c r="O18" i="4" s="1"/>
  <c r="N39" i="4"/>
  <c r="O39" i="4" s="1"/>
  <c r="N31" i="4"/>
  <c r="O31" i="4" s="1"/>
  <c r="N23" i="4"/>
  <c r="O23" i="4" s="1"/>
  <c r="N42" i="4"/>
  <c r="O42" i="4" s="1"/>
  <c r="N34" i="4"/>
  <c r="O34" i="4" s="1"/>
  <c r="N26" i="4"/>
  <c r="O26" i="4" s="1"/>
  <c r="H29" i="12"/>
  <c r="H14" i="12"/>
  <c r="H22" i="12"/>
  <c r="H26" i="12"/>
  <c r="H28" i="12"/>
  <c r="H18" i="12"/>
  <c r="H11" i="12"/>
  <c r="H19" i="12"/>
  <c r="H23" i="12"/>
  <c r="H25" i="12"/>
  <c r="H20" i="12"/>
  <c r="H17" i="12"/>
  <c r="H10" i="14"/>
  <c r="H7" i="14"/>
  <c r="H9" i="14"/>
  <c r="H8" i="14"/>
  <c r="H11" i="14"/>
  <c r="H12" i="12"/>
  <c r="H16" i="12"/>
  <c r="H15" i="12"/>
  <c r="H13" i="12"/>
  <c r="H7" i="12"/>
  <c r="H10" i="12"/>
  <c r="H9" i="12"/>
  <c r="H8" i="12"/>
  <c r="I26" i="3" l="1"/>
  <c r="J26" i="3"/>
  <c r="K26" i="3"/>
  <c r="L26" i="3"/>
  <c r="M26" i="3"/>
  <c r="N26" i="3" l="1"/>
  <c r="O26" i="3" s="1"/>
  <c r="I31" i="3"/>
  <c r="J31" i="3"/>
  <c r="K31" i="3"/>
  <c r="L31" i="3"/>
  <c r="M31" i="3"/>
  <c r="I25" i="3"/>
  <c r="J25" i="3"/>
  <c r="K25" i="3"/>
  <c r="L25" i="3"/>
  <c r="M25" i="3"/>
  <c r="I34" i="3"/>
  <c r="J34" i="3"/>
  <c r="K34" i="3"/>
  <c r="L34" i="3"/>
  <c r="M34" i="3"/>
  <c r="K97" i="1"/>
  <c r="J97" i="1"/>
  <c r="H97" i="1"/>
  <c r="K43" i="1"/>
  <c r="J43" i="1"/>
  <c r="H43" i="1"/>
  <c r="K17" i="1"/>
  <c r="J17" i="1"/>
  <c r="H17" i="1"/>
  <c r="K38" i="1"/>
  <c r="J38" i="1"/>
  <c r="H38" i="1"/>
  <c r="K25" i="1"/>
  <c r="J25" i="1"/>
  <c r="H25" i="1"/>
  <c r="K78" i="1"/>
  <c r="J78" i="1"/>
  <c r="H78" i="1"/>
  <c r="K64" i="1"/>
  <c r="J64" i="1"/>
  <c r="H64" i="1"/>
  <c r="L64" i="1" l="1"/>
  <c r="L43" i="1"/>
  <c r="L25" i="1"/>
  <c r="L38" i="1"/>
  <c r="L97" i="1"/>
  <c r="L78" i="1"/>
  <c r="L17" i="1"/>
  <c r="N31" i="3"/>
  <c r="O31" i="3" s="1"/>
  <c r="N25" i="3"/>
  <c r="O25" i="3" s="1"/>
  <c r="N34" i="3"/>
  <c r="O34" i="3" s="1"/>
  <c r="M19" i="4" l="1"/>
  <c r="L19" i="4"/>
  <c r="J19" i="4"/>
  <c r="I19" i="4"/>
  <c r="M10" i="4"/>
  <c r="L10" i="4"/>
  <c r="J10" i="4"/>
  <c r="I10" i="4"/>
  <c r="M15" i="4"/>
  <c r="L15" i="4"/>
  <c r="J15" i="4"/>
  <c r="I15" i="4"/>
  <c r="M9" i="4"/>
  <c r="L9" i="4"/>
  <c r="J9" i="4"/>
  <c r="I9" i="4"/>
  <c r="M17" i="4"/>
  <c r="L17" i="4"/>
  <c r="J17" i="4"/>
  <c r="I17" i="4"/>
  <c r="M11" i="4"/>
  <c r="L11" i="4"/>
  <c r="J11" i="4"/>
  <c r="I11" i="4"/>
  <c r="M14" i="4"/>
  <c r="L14" i="4"/>
  <c r="J14" i="4"/>
  <c r="I14" i="4"/>
  <c r="M16" i="4"/>
  <c r="L16" i="4"/>
  <c r="J16" i="4"/>
  <c r="I16" i="4"/>
  <c r="M12" i="4"/>
  <c r="L12" i="4"/>
  <c r="J12" i="4"/>
  <c r="I12" i="4"/>
  <c r="M8" i="4"/>
  <c r="L8" i="4"/>
  <c r="J8" i="4"/>
  <c r="I8" i="4"/>
  <c r="M13" i="4"/>
  <c r="L13" i="4"/>
  <c r="K13" i="4"/>
  <c r="J13" i="4"/>
  <c r="I13" i="4"/>
  <c r="M37" i="3"/>
  <c r="L37" i="3"/>
  <c r="K37" i="3"/>
  <c r="J37" i="3"/>
  <c r="I37" i="3"/>
  <c r="M29" i="3"/>
  <c r="L29" i="3"/>
  <c r="K29" i="3"/>
  <c r="J29" i="3"/>
  <c r="I29" i="3"/>
  <c r="M8" i="3"/>
  <c r="L8" i="3"/>
  <c r="K8" i="3"/>
  <c r="J8" i="3"/>
  <c r="I8" i="3"/>
  <c r="M10" i="3"/>
  <c r="L10" i="3"/>
  <c r="K10" i="3"/>
  <c r="J10" i="3"/>
  <c r="I10" i="3"/>
  <c r="M24" i="3"/>
  <c r="L24" i="3"/>
  <c r="K24" i="3"/>
  <c r="J24" i="3"/>
  <c r="I24" i="3"/>
  <c r="M21" i="3"/>
  <c r="L21" i="3"/>
  <c r="K21" i="3"/>
  <c r="J21" i="3"/>
  <c r="I21" i="3"/>
  <c r="M16" i="3"/>
  <c r="L16" i="3"/>
  <c r="K16" i="3"/>
  <c r="J16" i="3"/>
  <c r="I16" i="3"/>
  <c r="M35" i="3"/>
  <c r="L35" i="3"/>
  <c r="K35" i="3"/>
  <c r="J35" i="3"/>
  <c r="I35" i="3"/>
  <c r="M22" i="3"/>
  <c r="L22" i="3"/>
  <c r="K22" i="3"/>
  <c r="J22" i="3"/>
  <c r="I22" i="3"/>
  <c r="M33" i="3"/>
  <c r="L33" i="3"/>
  <c r="K33" i="3"/>
  <c r="J33" i="3"/>
  <c r="I33" i="3"/>
  <c r="M30" i="3"/>
  <c r="L30" i="3"/>
  <c r="K30" i="3"/>
  <c r="J30" i="3"/>
  <c r="I30" i="3"/>
  <c r="M39" i="3"/>
  <c r="L39" i="3"/>
  <c r="K39" i="3"/>
  <c r="J39" i="3"/>
  <c r="I39" i="3"/>
  <c r="M32" i="3"/>
  <c r="L32" i="3"/>
  <c r="K32" i="3"/>
  <c r="J32" i="3"/>
  <c r="I32" i="3"/>
  <c r="M19" i="3"/>
  <c r="L19" i="3"/>
  <c r="K19" i="3"/>
  <c r="J19" i="3"/>
  <c r="I19" i="3"/>
  <c r="M38" i="3"/>
  <c r="L38" i="3"/>
  <c r="K38" i="3"/>
  <c r="J38" i="3"/>
  <c r="I38" i="3"/>
  <c r="M27" i="3"/>
  <c r="L27" i="3"/>
  <c r="K27" i="3"/>
  <c r="J27" i="3"/>
  <c r="I27" i="3"/>
  <c r="M20" i="3"/>
  <c r="L20" i="3"/>
  <c r="K20" i="3"/>
  <c r="J20" i="3"/>
  <c r="I20" i="3"/>
  <c r="M36" i="3"/>
  <c r="L36" i="3"/>
  <c r="K36" i="3"/>
  <c r="J36" i="3"/>
  <c r="I36" i="3"/>
  <c r="M28" i="3"/>
  <c r="L28" i="3"/>
  <c r="K28" i="3"/>
  <c r="J28" i="3"/>
  <c r="I28" i="3"/>
  <c r="M15" i="3"/>
  <c r="L15" i="3"/>
  <c r="K15" i="3"/>
  <c r="J15" i="3"/>
  <c r="I15" i="3"/>
  <c r="M14" i="3"/>
  <c r="L14" i="3"/>
  <c r="K14" i="3"/>
  <c r="J14" i="3"/>
  <c r="I14" i="3"/>
  <c r="M13" i="3"/>
  <c r="L13" i="3"/>
  <c r="K13" i="3"/>
  <c r="J13" i="3"/>
  <c r="I13" i="3"/>
  <c r="M9" i="3"/>
  <c r="L9" i="3"/>
  <c r="K9" i="3"/>
  <c r="J9" i="3"/>
  <c r="I9" i="3"/>
  <c r="M11" i="3"/>
  <c r="L11" i="3"/>
  <c r="K11" i="3"/>
  <c r="J11" i="3"/>
  <c r="I11" i="3"/>
  <c r="M18" i="3"/>
  <c r="L18" i="3"/>
  <c r="K18" i="3"/>
  <c r="J18" i="3"/>
  <c r="I18" i="3"/>
  <c r="M17" i="3"/>
  <c r="L17" i="3"/>
  <c r="K17" i="3"/>
  <c r="J17" i="3"/>
  <c r="I17" i="3"/>
  <c r="M23" i="3"/>
  <c r="L23" i="3"/>
  <c r="K23" i="3"/>
  <c r="J23" i="3"/>
  <c r="I23" i="3"/>
  <c r="M12" i="3"/>
  <c r="L12" i="3"/>
  <c r="K12" i="3"/>
  <c r="J12" i="3"/>
  <c r="I12" i="3"/>
  <c r="M13" i="2"/>
  <c r="L13" i="2"/>
  <c r="K13" i="2"/>
  <c r="I13" i="2"/>
  <c r="M21" i="2"/>
  <c r="L21" i="2"/>
  <c r="K21" i="2"/>
  <c r="I21" i="2"/>
  <c r="M20" i="2"/>
  <c r="L20" i="2"/>
  <c r="K20" i="2"/>
  <c r="I20" i="2"/>
  <c r="M12" i="2"/>
  <c r="L12" i="2"/>
  <c r="K12" i="2"/>
  <c r="I12" i="2"/>
  <c r="M18" i="2"/>
  <c r="L18" i="2"/>
  <c r="K18" i="2"/>
  <c r="I18" i="2"/>
  <c r="M10" i="2"/>
  <c r="L10" i="2"/>
  <c r="K10" i="2"/>
  <c r="I10" i="2"/>
  <c r="M9" i="2"/>
  <c r="L9" i="2"/>
  <c r="K9" i="2"/>
  <c r="I9" i="2"/>
  <c r="M11" i="2"/>
  <c r="L11" i="2"/>
  <c r="K11" i="2"/>
  <c r="I11" i="2"/>
  <c r="M17" i="2"/>
  <c r="L17" i="2"/>
  <c r="K17" i="2"/>
  <c r="I17" i="2"/>
  <c r="M16" i="2"/>
  <c r="L16" i="2"/>
  <c r="K16" i="2"/>
  <c r="I16" i="2"/>
  <c r="M14" i="2"/>
  <c r="L14" i="2"/>
  <c r="K14" i="2"/>
  <c r="I14" i="2"/>
  <c r="M15" i="2"/>
  <c r="L15" i="2"/>
  <c r="K15" i="2"/>
  <c r="I15" i="2"/>
  <c r="M19" i="2"/>
  <c r="L19" i="2"/>
  <c r="K19" i="2"/>
  <c r="I19" i="2"/>
  <c r="M8" i="2"/>
  <c r="L8" i="2"/>
  <c r="K8" i="2"/>
  <c r="I8" i="2"/>
  <c r="N21" i="2" l="1"/>
  <c r="O21" i="2" s="1"/>
  <c r="N36" i="3"/>
  <c r="O36" i="3" s="1"/>
  <c r="N19" i="2"/>
  <c r="O19" i="2" s="1"/>
  <c r="N18" i="2"/>
  <c r="O18" i="2" s="1"/>
  <c r="N20" i="2"/>
  <c r="O20" i="2" s="1"/>
  <c r="N14" i="3"/>
  <c r="O14" i="3" s="1"/>
  <c r="N19" i="3"/>
  <c r="O19" i="3" s="1"/>
  <c r="N17" i="4"/>
  <c r="O17" i="4" s="1"/>
  <c r="N13" i="2"/>
  <c r="O13" i="2" s="1"/>
  <c r="N12" i="2"/>
  <c r="O12" i="2" s="1"/>
  <c r="N13" i="4"/>
  <c r="O13" i="4" s="1"/>
  <c r="N14" i="4"/>
  <c r="O14" i="4" s="1"/>
  <c r="N9" i="4"/>
  <c r="O9" i="4" s="1"/>
  <c r="N19" i="4"/>
  <c r="O19" i="4" s="1"/>
  <c r="N15" i="4"/>
  <c r="O15" i="4" s="1"/>
  <c r="N16" i="4"/>
  <c r="O16" i="4" s="1"/>
  <c r="N12" i="4"/>
  <c r="O12" i="4" s="1"/>
  <c r="N8" i="4"/>
  <c r="O8" i="4" s="1"/>
  <c r="N18" i="3"/>
  <c r="O18" i="3" s="1"/>
  <c r="N9" i="3"/>
  <c r="O9" i="3" s="1"/>
  <c r="N13" i="3"/>
  <c r="O13" i="3" s="1"/>
  <c r="N15" i="3"/>
  <c r="O15" i="3" s="1"/>
  <c r="N27" i="3"/>
  <c r="O27" i="3" s="1"/>
  <c r="N38" i="3"/>
  <c r="O38" i="3" s="1"/>
  <c r="N30" i="3"/>
  <c r="O30" i="3" s="1"/>
  <c r="N35" i="3"/>
  <c r="O35" i="3" s="1"/>
  <c r="N21" i="3"/>
  <c r="O21" i="3" s="1"/>
  <c r="N8" i="3"/>
  <c r="O8" i="3" s="1"/>
  <c r="N37" i="3"/>
  <c r="O37" i="3" s="1"/>
  <c r="N23" i="3"/>
  <c r="O23" i="3" s="1"/>
  <c r="N16" i="3"/>
  <c r="O16" i="3" s="1"/>
  <c r="N24" i="3"/>
  <c r="O24" i="3" s="1"/>
  <c r="N10" i="3"/>
  <c r="O10" i="3" s="1"/>
  <c r="N39" i="3"/>
  <c r="O39" i="3" s="1"/>
  <c r="N20" i="3"/>
  <c r="O20" i="3" s="1"/>
  <c r="N33" i="3"/>
  <c r="O33" i="3" s="1"/>
  <c r="N22" i="3"/>
  <c r="O22" i="3" s="1"/>
  <c r="N32" i="3"/>
  <c r="O32" i="3" s="1"/>
  <c r="N28" i="3"/>
  <c r="O28" i="3" s="1"/>
  <c r="N29" i="3"/>
  <c r="O29" i="3" s="1"/>
  <c r="N11" i="3"/>
  <c r="O11" i="3" s="1"/>
  <c r="N16" i="2"/>
  <c r="O16" i="2" s="1"/>
  <c r="N10" i="2"/>
  <c r="O10" i="2" s="1"/>
  <c r="N15" i="2"/>
  <c r="O15" i="2" s="1"/>
  <c r="N17" i="2"/>
  <c r="O17" i="2" s="1"/>
  <c r="N9" i="2"/>
  <c r="O9" i="2" s="1"/>
  <c r="N14" i="2"/>
  <c r="O14" i="2" s="1"/>
  <c r="N11" i="2"/>
  <c r="O11" i="2" s="1"/>
  <c r="N8" i="2"/>
  <c r="O8" i="2" s="1"/>
  <c r="N17" i="3"/>
  <c r="O17" i="3" s="1"/>
  <c r="N12" i="3"/>
  <c r="O12" i="3" s="1"/>
  <c r="N11" i="4"/>
  <c r="O11" i="4" s="1"/>
  <c r="N10" i="4"/>
  <c r="O10" i="4" s="1"/>
  <c r="H86" i="1"/>
  <c r="J86" i="1"/>
  <c r="K86" i="1"/>
  <c r="H41" i="1"/>
  <c r="K41" i="1"/>
  <c r="H80" i="1"/>
  <c r="J80" i="1"/>
  <c r="K80" i="1"/>
  <c r="J55" i="1"/>
  <c r="K55" i="1"/>
  <c r="H52" i="1"/>
  <c r="J52" i="1"/>
  <c r="K52" i="1"/>
  <c r="H18" i="1"/>
  <c r="J18" i="1"/>
  <c r="K18" i="1"/>
  <c r="H10" i="1"/>
  <c r="K10" i="1"/>
  <c r="H53" i="1"/>
  <c r="J53" i="1"/>
  <c r="K53" i="1"/>
  <c r="H59" i="1"/>
  <c r="J59" i="1"/>
  <c r="K59" i="1"/>
  <c r="H9" i="1"/>
  <c r="J9" i="1"/>
  <c r="K9" i="1"/>
  <c r="H12" i="1"/>
  <c r="J12" i="1"/>
  <c r="K12" i="1"/>
  <c r="J91" i="1"/>
  <c r="K91" i="1"/>
  <c r="H23" i="1"/>
  <c r="J23" i="1"/>
  <c r="K23" i="1"/>
  <c r="H54" i="1"/>
  <c r="J54" i="1"/>
  <c r="K54" i="1"/>
  <c r="H94" i="1"/>
  <c r="J94" i="1"/>
  <c r="K94" i="1"/>
  <c r="H19" i="1"/>
  <c r="J19" i="1"/>
  <c r="K19" i="1"/>
  <c r="H26" i="1"/>
  <c r="J26" i="1"/>
  <c r="K26" i="1"/>
  <c r="H14" i="1"/>
  <c r="J14" i="1"/>
  <c r="K14" i="1"/>
  <c r="J68" i="1"/>
  <c r="K68" i="1"/>
  <c r="H68" i="1"/>
  <c r="L23" i="1" l="1"/>
  <c r="L9" i="1"/>
  <c r="L53" i="1"/>
  <c r="L55" i="1"/>
  <c r="L94" i="1"/>
  <c r="L91" i="1"/>
  <c r="L86" i="1"/>
  <c r="L10" i="1"/>
  <c r="L59" i="1"/>
  <c r="L68" i="1"/>
  <c r="L26" i="1"/>
  <c r="L18" i="1"/>
  <c r="L80" i="1"/>
  <c r="L54" i="1"/>
  <c r="L12" i="1"/>
  <c r="L41" i="1"/>
  <c r="L14" i="1"/>
  <c r="L19" i="1"/>
  <c r="L52" i="1"/>
</calcChain>
</file>

<file path=xl/sharedStrings.xml><?xml version="1.0" encoding="utf-8"?>
<sst xmlns="http://schemas.openxmlformats.org/spreadsheetml/2006/main" count="1305" uniqueCount="287">
  <si>
    <t>Race 1</t>
  </si>
  <si>
    <t>Race 2</t>
  </si>
  <si>
    <t>Race 3</t>
  </si>
  <si>
    <t>Race 4</t>
  </si>
  <si>
    <t>Race 5</t>
  </si>
  <si>
    <t>Hugh Dornan</t>
  </si>
  <si>
    <t>Rank</t>
  </si>
  <si>
    <t>Name</t>
  </si>
  <si>
    <t>Region</t>
  </si>
  <si>
    <t>Club</t>
  </si>
  <si>
    <t>Pos</t>
  </si>
  <si>
    <t>Pos2</t>
  </si>
  <si>
    <t>Pos3</t>
  </si>
  <si>
    <t>Pos4</t>
  </si>
  <si>
    <t>Pos5</t>
  </si>
  <si>
    <t>Points 1</t>
  </si>
  <si>
    <t>Points 2</t>
  </si>
  <si>
    <t>Points 3</t>
  </si>
  <si>
    <t>Points 4</t>
  </si>
  <si>
    <t>Points Total</t>
  </si>
  <si>
    <t>Best 4 from 5</t>
  </si>
  <si>
    <t>Finn Mason</t>
  </si>
  <si>
    <t>Deeside Thistle CC</t>
  </si>
  <si>
    <t>DNF</t>
  </si>
  <si>
    <t>Johnstone Wheelers Cycling Club</t>
  </si>
  <si>
    <t>Edinburgh RC</t>
  </si>
  <si>
    <t>Elliot Bain</t>
  </si>
  <si>
    <t>DNS</t>
  </si>
  <si>
    <t>Logan Maclean</t>
  </si>
  <si>
    <t>Position</t>
  </si>
  <si>
    <t>Points</t>
  </si>
  <si>
    <t>Scottish National Alba Series 2022</t>
  </si>
  <si>
    <t>Youth A Girls</t>
  </si>
  <si>
    <t>Gifford Road Race</t>
  </si>
  <si>
    <t>Alford RR</t>
  </si>
  <si>
    <t>Drummond Trophy</t>
  </si>
  <si>
    <t xml:space="preserve">Hugh Dornan Memorial </t>
  </si>
  <si>
    <t>Alford Legacy</t>
  </si>
  <si>
    <t>Points6</t>
  </si>
  <si>
    <t>Points7</t>
  </si>
  <si>
    <t>Points8</t>
  </si>
  <si>
    <t>Points9</t>
  </si>
  <si>
    <t>Best 3 from 4</t>
  </si>
  <si>
    <t>Molly Evans</t>
  </si>
  <si>
    <t>Isla McCutcheon</t>
  </si>
  <si>
    <t>Thea Aitken</t>
  </si>
  <si>
    <t>Daisy Taylor</t>
  </si>
  <si>
    <t>Royal Albert CC</t>
  </si>
  <si>
    <t>Anna Birrell</t>
  </si>
  <si>
    <t>Sarah Darling</t>
  </si>
  <si>
    <t>West Lothian Clarion CC</t>
  </si>
  <si>
    <t>Isla Easto</t>
  </si>
  <si>
    <t>Stirling Bike Club</t>
  </si>
  <si>
    <t>Youth B Boys</t>
  </si>
  <si>
    <t>Elliot Speedie</t>
  </si>
  <si>
    <t>Innes Long</t>
  </si>
  <si>
    <t>Brodie Duncan</t>
  </si>
  <si>
    <t>Oliver Bain</t>
  </si>
  <si>
    <t>Murdo Evans</t>
  </si>
  <si>
    <t>Xander Graham</t>
  </si>
  <si>
    <t>Jukebox Cycling Team</t>
  </si>
  <si>
    <t>Youth B Girls</t>
  </si>
  <si>
    <t>Melanie Rowe</t>
  </si>
  <si>
    <t>Niamh Waters</t>
  </si>
  <si>
    <t>Eve Fairbairn</t>
  </si>
  <si>
    <t>Discovery Junior Cycling Club</t>
  </si>
  <si>
    <t>Hope Thomson</t>
  </si>
  <si>
    <t>Ava Luce</t>
  </si>
  <si>
    <t>Forres CC</t>
  </si>
  <si>
    <t>Emma Campbell</t>
  </si>
  <si>
    <t>Eva Murphy</t>
  </si>
  <si>
    <t>Kasey Park</t>
  </si>
  <si>
    <t>Eilish Gaffney</t>
  </si>
  <si>
    <t>Becky McManus</t>
  </si>
  <si>
    <t>Scottish National Alba Series 2023</t>
  </si>
  <si>
    <t>Club-Team Competition</t>
  </si>
  <si>
    <t>Club/Team</t>
  </si>
  <si>
    <t>Total</t>
  </si>
  <si>
    <t>Scottish Inter-Regional Competition</t>
  </si>
  <si>
    <t>North East</t>
  </si>
  <si>
    <t>West</t>
  </si>
  <si>
    <t>South West</t>
  </si>
  <si>
    <t>East and Central</t>
  </si>
  <si>
    <t>North</t>
  </si>
  <si>
    <t xml:space="preserve">Youth a boys </t>
  </si>
  <si>
    <t xml:space="preserve">Youth b boys </t>
  </si>
  <si>
    <t>30,3</t>
  </si>
  <si>
    <t>East Kilbride Road Club</t>
  </si>
  <si>
    <t>19, 7, 4</t>
  </si>
  <si>
    <t>35,30,23</t>
  </si>
  <si>
    <t>23,11</t>
  </si>
  <si>
    <t>Lanark Race team</t>
  </si>
  <si>
    <t>south west</t>
  </si>
  <si>
    <t>25,17,5</t>
  </si>
  <si>
    <t>Grampian Tigers</t>
  </si>
  <si>
    <t>13,9</t>
  </si>
  <si>
    <t>Peebles CC</t>
  </si>
  <si>
    <t>Glasgow Riderz</t>
  </si>
  <si>
    <t>Carnegie Cyclones</t>
  </si>
  <si>
    <t>6,8</t>
  </si>
  <si>
    <t>Ythan CC</t>
  </si>
  <si>
    <t>10,</t>
  </si>
  <si>
    <t xml:space="preserve">Youth A girls </t>
  </si>
  <si>
    <t xml:space="preserve">Youth b girls </t>
  </si>
  <si>
    <t>35, 25 ,21</t>
  </si>
  <si>
    <t>35, 23, 19</t>
  </si>
  <si>
    <t>25,21</t>
  </si>
  <si>
    <t>NE</t>
  </si>
  <si>
    <t>EC</t>
  </si>
  <si>
    <t>W</t>
  </si>
  <si>
    <t>SW</t>
  </si>
  <si>
    <t>East</t>
  </si>
  <si>
    <t>23,15,9,8</t>
  </si>
  <si>
    <t>35,25,0,0</t>
  </si>
  <si>
    <t>30,11,7</t>
  </si>
  <si>
    <t>23,19</t>
  </si>
  <si>
    <t>21,17</t>
  </si>
  <si>
    <t>13,10</t>
  </si>
  <si>
    <t>35,0,0</t>
  </si>
  <si>
    <t>30,25,0,0</t>
  </si>
  <si>
    <t>23,0</t>
  </si>
  <si>
    <t>35, 25</t>
  </si>
  <si>
    <t>35, 23</t>
  </si>
  <si>
    <t>30, 5</t>
  </si>
  <si>
    <t>15, 11</t>
  </si>
  <si>
    <t>25, 9</t>
  </si>
  <si>
    <t>17, 15, 10</t>
  </si>
  <si>
    <t>19, 7</t>
  </si>
  <si>
    <t>Elgin CC</t>
  </si>
  <si>
    <t>35, 30</t>
  </si>
  <si>
    <t>30, 25, 23</t>
  </si>
  <si>
    <t>35, 21</t>
  </si>
  <si>
    <t>N</t>
  </si>
  <si>
    <t>Gifford</t>
  </si>
  <si>
    <t>Suie Slayer</t>
  </si>
  <si>
    <t>Mennock Pass Stage Race</t>
  </si>
  <si>
    <t>Sam Robinson</t>
  </si>
  <si>
    <t>Edinburgh Bike Fitting RT</t>
  </si>
  <si>
    <t>Vigo - Rías Baixas</t>
  </si>
  <si>
    <t>Moonglu SpatzWear</t>
  </si>
  <si>
    <t>Hubo-Scott Cycling Team</t>
  </si>
  <si>
    <t>Nopinz RT</t>
  </si>
  <si>
    <t>BCC Race Team</t>
  </si>
  <si>
    <t>Deetray Jarrett</t>
  </si>
  <si>
    <t>Jack Hartley</t>
  </si>
  <si>
    <t>Joel Hurt</t>
  </si>
  <si>
    <t>Ben Millar</t>
  </si>
  <si>
    <t>Evan Marsh</t>
  </si>
  <si>
    <t>Ride Revolution Coaching</t>
  </si>
  <si>
    <t>360cycling</t>
  </si>
  <si>
    <t>Ciaran McSherry</t>
  </si>
  <si>
    <t>Jonny Britton</t>
  </si>
  <si>
    <t>Alan Dean</t>
  </si>
  <si>
    <t>Kieran Savage</t>
  </si>
  <si>
    <t>Elijah Kwon</t>
  </si>
  <si>
    <t>Nico Anelli</t>
  </si>
  <si>
    <t>Jack Rees</t>
  </si>
  <si>
    <t>Daniel Saba</t>
  </si>
  <si>
    <t>Ahron Dick</t>
  </si>
  <si>
    <t>Matti Dobbins</t>
  </si>
  <si>
    <t>Liam Scott Douglas</t>
  </si>
  <si>
    <t>Craig Paterson</t>
  </si>
  <si>
    <t>Milo McIntosh</t>
  </si>
  <si>
    <t>Schils - Doltcini Racing Team</t>
  </si>
  <si>
    <t>Tarn Fynn</t>
  </si>
  <si>
    <t>JG Cycles CC</t>
  </si>
  <si>
    <t>Murray Gray</t>
  </si>
  <si>
    <t>ROTOR Race Team</t>
  </si>
  <si>
    <t>Harvey Stroh</t>
  </si>
  <si>
    <t>TAAP Kalas</t>
  </si>
  <si>
    <t>Fraser Corfield</t>
  </si>
  <si>
    <t>Spokes Racing Team</t>
  </si>
  <si>
    <t>James Sweeney</t>
  </si>
  <si>
    <t>Elliott Holt</t>
  </si>
  <si>
    <t>William Dykes</t>
  </si>
  <si>
    <t>Vanelli-Project Go</t>
  </si>
  <si>
    <t>Samuel Carrotte</t>
  </si>
  <si>
    <t>Sandy Holl</t>
  </si>
  <si>
    <t>Ben Gibson</t>
  </si>
  <si>
    <t>Ben Mewes</t>
  </si>
  <si>
    <t>Lewis Reynolds</t>
  </si>
  <si>
    <t>Daniel Smith</t>
  </si>
  <si>
    <t>TS Racing</t>
  </si>
  <si>
    <t>Saymon Mussie</t>
  </si>
  <si>
    <t>Gregor McArthur</t>
  </si>
  <si>
    <t>Zach Barbour</t>
  </si>
  <si>
    <t>dooleys cycles</t>
  </si>
  <si>
    <t>Royal Air Force CA</t>
  </si>
  <si>
    <t>Cycling Sheffield</t>
  </si>
  <si>
    <t>Dunfermline CC</t>
  </si>
  <si>
    <t>Veloclub Edinburgh</t>
  </si>
  <si>
    <t>Team Tactic U23 </t>
  </si>
  <si>
    <t>Torvelo Racing</t>
  </si>
  <si>
    <t>HDMR</t>
  </si>
  <si>
    <t>Unattached</t>
  </si>
  <si>
    <t>Christopher Reid</t>
  </si>
  <si>
    <t>Jake Hales</t>
  </si>
  <si>
    <t>Barnaby Walkingshaw</t>
  </si>
  <si>
    <t>Danny Hedley</t>
  </si>
  <si>
    <t>Sam Barbour</t>
  </si>
  <si>
    <t>Archie Findlay</t>
  </si>
  <si>
    <t>Kris Lindsay</t>
  </si>
  <si>
    <t>Peter Ferguson</t>
  </si>
  <si>
    <t>Rory Fleming</t>
  </si>
  <si>
    <t>Ben Newton</t>
  </si>
  <si>
    <t>Angus Toms</t>
  </si>
  <si>
    <t>Event</t>
  </si>
  <si>
    <t>Row Labels</t>
  </si>
  <si>
    <t>Grand Total</t>
  </si>
  <si>
    <t>Sum of Position</t>
  </si>
  <si>
    <t>Column Labels</t>
  </si>
  <si>
    <t>Adam Hartley</t>
  </si>
  <si>
    <t>Blackpool Clarion Cycling Club</t>
  </si>
  <si>
    <t>Private Member</t>
  </si>
  <si>
    <t>Noah Bleteau</t>
  </si>
  <si>
    <t>Team All Cycles Meaux</t>
  </si>
  <si>
    <t>Samuel Nisbet</t>
  </si>
  <si>
    <t>Team Tactic U23</t>
  </si>
  <si>
    <t>Chain Tight 930 Units</t>
  </si>
  <si>
    <t>Adam Quixall</t>
  </si>
  <si>
    <t>54/11 Coaching</t>
  </si>
  <si>
    <t>Raphael Jacquemet-Ross</t>
  </si>
  <si>
    <t>Hamish MacLaren</t>
  </si>
  <si>
    <t>Immunodeficiency UK</t>
  </si>
  <si>
    <t>Ian McCaul</t>
  </si>
  <si>
    <t>LCRT</t>
  </si>
  <si>
    <t>Tyler Clare</t>
  </si>
  <si>
    <t>Natural Greatness - Rali - Alé</t>
  </si>
  <si>
    <t>Calum Dempster</t>
  </si>
  <si>
    <t>Louis Mann</t>
  </si>
  <si>
    <t>Army Cycling Union</t>
  </si>
  <si>
    <t>David Sheldon</t>
  </si>
  <si>
    <t>Sergio Saleiro</t>
  </si>
  <si>
    <t>Brinox Cycling Team</t>
  </si>
  <si>
    <t>Toby Tanfield</t>
  </si>
  <si>
    <t>Ewan Whiting</t>
  </si>
  <si>
    <t>Beeston Cycling Club</t>
  </si>
  <si>
    <t>Patrick Hudson</t>
  </si>
  <si>
    <t>Glasgow Nightingale CC</t>
  </si>
  <si>
    <t>Philip Campbell</t>
  </si>
  <si>
    <t>HUUB WattShop</t>
  </si>
  <si>
    <t>Mark Hansom</t>
  </si>
  <si>
    <t>Colin Johnston</t>
  </si>
  <si>
    <t>Conal Davidson</t>
  </si>
  <si>
    <t>Scott Meldrum</t>
  </si>
  <si>
    <t>Pedal Power RT</t>
  </si>
  <si>
    <t>Mennock</t>
  </si>
  <si>
    <t>(blank)</t>
  </si>
  <si>
    <t>Scottish National Alba Series 2026</t>
  </si>
  <si>
    <t>Alastair McNicol</t>
  </si>
  <si>
    <t>Colin Dyer</t>
  </si>
  <si>
    <t>Ace-YNR Performance</t>
  </si>
  <si>
    <t>David Bolland</t>
  </si>
  <si>
    <t>O'Neills Spirit Racing Team</t>
  </si>
  <si>
    <t>David Line</t>
  </si>
  <si>
    <t>Wheelbase Cabtech Castelli</t>
  </si>
  <si>
    <t>Shibden Apex RT</t>
  </si>
  <si>
    <t>Ewan McMillan</t>
  </si>
  <si>
    <t>Finn McHenry</t>
  </si>
  <si>
    <t>Gregor Calvert</t>
  </si>
  <si>
    <t>Hamish Strachan</t>
  </si>
  <si>
    <t>Innes Ogilvie</t>
  </si>
  <si>
    <t/>
  </si>
  <si>
    <t>THE JOYRUN &amp; HURRICANE CYCLING TEAM</t>
  </si>
  <si>
    <t>Zappi Racing Team</t>
  </si>
  <si>
    <t>Cambridge University CC</t>
  </si>
  <si>
    <t>TRASH MILE</t>
  </si>
  <si>
    <t xml:space="preserve">James Finlay </t>
  </si>
  <si>
    <t>James Jobber</t>
  </si>
  <si>
    <t>Jamie Madden</t>
  </si>
  <si>
    <t>Josh Quigley</t>
  </si>
  <si>
    <t>Keir Gaffney</t>
  </si>
  <si>
    <t>Lewis Mulholland</t>
  </si>
  <si>
    <t xml:space="preserve">Luke McDowell </t>
  </si>
  <si>
    <t>Matson McAdam</t>
  </si>
  <si>
    <t>Matthias Barnet</t>
  </si>
  <si>
    <t>Nicholas Gardner</t>
  </si>
  <si>
    <t>Oliver Gibson</t>
  </si>
  <si>
    <t xml:space="preserve">Robert Smart </t>
  </si>
  <si>
    <t>Rory Shepherd</t>
  </si>
  <si>
    <t>Sam Chisholm</t>
  </si>
  <si>
    <t>Sam Marshall</t>
  </si>
  <si>
    <t>Robert Smart</t>
  </si>
  <si>
    <t>Ahron  Dick</t>
  </si>
  <si>
    <t>Barnaby  Walkingshaw</t>
  </si>
  <si>
    <t>Sam  Carrotte</t>
  </si>
  <si>
    <t>Ciaran  McSherry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</si>
</sst>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7030A0"/>
        <bgColor theme="4" tint="0.79998168889431442"/>
      </patternFill>
    </fill>
    <fill>
      <patternFill patternType="solid">
        <fgColor rgb="FF7030A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</borders>
  <cellStyleXfs count="43">
    <xf numFmtId="0" fontId="0" fillId="0" borderId="0"/>
    <xf numFmtId="0" fontId="8" fillId="0" borderId="0" applyNumberFormat="0" applyFill="0" applyBorder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1" fillId="0" borderId="19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20" applyNumberFormat="0" applyAlignment="0" applyProtection="0"/>
    <xf numFmtId="0" fontId="16" fillId="7" borderId="21" applyNumberFormat="0" applyAlignment="0" applyProtection="0"/>
    <xf numFmtId="0" fontId="17" fillId="7" borderId="20" applyNumberFormat="0" applyAlignment="0" applyProtection="0"/>
    <xf numFmtId="0" fontId="18" fillId="0" borderId="22" applyNumberFormat="0" applyFill="0" applyAlignment="0" applyProtection="0"/>
    <xf numFmtId="0" fontId="19" fillId="8" borderId="23" applyNumberFormat="0" applyAlignment="0" applyProtection="0"/>
    <xf numFmtId="0" fontId="20" fillId="0" borderId="0" applyNumberFormat="0" applyFill="0" applyBorder="0" applyAlignment="0" applyProtection="0"/>
    <xf numFmtId="0" fontId="7" fillId="9" borderId="24" applyNumberFormat="0" applyFont="0" applyAlignment="0" applyProtection="0"/>
    <xf numFmtId="0" fontId="21" fillId="0" borderId="0" applyNumberFormat="0" applyFill="0" applyBorder="0" applyAlignment="0" applyProtection="0"/>
    <xf numFmtId="0" fontId="1" fillId="0" borderId="25" applyNumberFormat="0" applyFill="0" applyAlignment="0" applyProtection="0"/>
    <xf numFmtId="0" fontId="22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2" fillId="33" borderId="0" applyNumberFormat="0" applyBorder="0" applyAlignment="0" applyProtection="0"/>
    <xf numFmtId="0" fontId="27" fillId="0" borderId="0"/>
  </cellStyleXfs>
  <cellXfs count="13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0" fillId="0" borderId="2" xfId="0" applyBorder="1"/>
    <xf numFmtId="0" fontId="0" fillId="2" borderId="3" xfId="0" applyFill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0" fillId="2" borderId="8" xfId="0" applyFill="1" applyBorder="1"/>
    <xf numFmtId="0" fontId="1" fillId="0" borderId="12" xfId="0" applyFont="1" applyBorder="1"/>
    <xf numFmtId="0" fontId="1" fillId="0" borderId="13" xfId="0" applyFont="1" applyBorder="1"/>
    <xf numFmtId="0" fontId="0" fillId="0" borderId="14" xfId="0" applyBorder="1"/>
    <xf numFmtId="0" fontId="0" fillId="2" borderId="15" xfId="0" applyFill="1" applyBorder="1"/>
    <xf numFmtId="0" fontId="0" fillId="2" borderId="16" xfId="0" applyFill="1" applyBorder="1"/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1" xfId="0" applyFill="1" applyBorder="1"/>
    <xf numFmtId="0" fontId="0" fillId="2" borderId="7" xfId="0" applyFill="1" applyBorder="1"/>
    <xf numFmtId="0" fontId="0" fillId="2" borderId="10" xfId="0" applyFill="1" applyBorder="1"/>
    <xf numFmtId="0" fontId="0" fillId="2" borderId="32" xfId="0" applyFill="1" applyBorder="1"/>
    <xf numFmtId="0" fontId="0" fillId="0" borderId="0" xfId="0" applyAlignment="1">
      <alignment horizontal="center"/>
    </xf>
    <xf numFmtId="0" fontId="1" fillId="0" borderId="33" xfId="0" applyFont="1" applyBorder="1"/>
    <xf numFmtId="0" fontId="1" fillId="0" borderId="8" xfId="0" applyFont="1" applyBorder="1" applyAlignment="1">
      <alignment horizontal="center"/>
    </xf>
    <xf numFmtId="0" fontId="0" fillId="0" borderId="7" xfId="0" applyBorder="1"/>
    <xf numFmtId="0" fontId="1" fillId="0" borderId="9" xfId="0" applyFont="1" applyBorder="1" applyAlignment="1">
      <alignment horizontal="center"/>
    </xf>
    <xf numFmtId="0" fontId="0" fillId="0" borderId="32" xfId="0" applyBorder="1"/>
    <xf numFmtId="0" fontId="2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34" xfId="0" applyFont="1" applyBorder="1"/>
    <xf numFmtId="0" fontId="1" fillId="0" borderId="27" xfId="0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0" fontId="1" fillId="0" borderId="34" xfId="0" applyFont="1" applyBorder="1" applyAlignment="1">
      <alignment wrapText="1"/>
    </xf>
    <xf numFmtId="0" fontId="4" fillId="0" borderId="27" xfId="0" applyFont="1" applyBorder="1" applyAlignment="1">
      <alignment wrapText="1"/>
    </xf>
    <xf numFmtId="0" fontId="0" fillId="0" borderId="38" xfId="0" applyBorder="1"/>
    <xf numFmtId="0" fontId="0" fillId="0" borderId="26" xfId="0" applyBorder="1"/>
    <xf numFmtId="0" fontId="0" fillId="0" borderId="39" xfId="0" applyBorder="1"/>
    <xf numFmtId="0" fontId="0" fillId="0" borderId="40" xfId="0" applyBorder="1"/>
    <xf numFmtId="0" fontId="0" fillId="2" borderId="39" xfId="0" applyFill="1" applyBorder="1"/>
    <xf numFmtId="0" fontId="0" fillId="2" borderId="38" xfId="0" applyFill="1" applyBorder="1"/>
    <xf numFmtId="0" fontId="0" fillId="2" borderId="29" xfId="0" applyFill="1" applyBorder="1"/>
    <xf numFmtId="0" fontId="4" fillId="0" borderId="26" xfId="0" applyFont="1" applyBorder="1" applyAlignment="1">
      <alignment horizontal="center"/>
    </xf>
    <xf numFmtId="0" fontId="1" fillId="0" borderId="35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41" xfId="0" applyBorder="1"/>
    <xf numFmtId="0" fontId="0" fillId="0" borderId="16" xfId="0" applyBorder="1"/>
    <xf numFmtId="0" fontId="0" fillId="34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35" borderId="1" xfId="0" applyFill="1" applyBorder="1" applyAlignment="1">
      <alignment horizontal="center"/>
    </xf>
    <xf numFmtId="0" fontId="0" fillId="36" borderId="2" xfId="0" applyFill="1" applyBorder="1" applyAlignment="1">
      <alignment horizontal="center"/>
    </xf>
    <xf numFmtId="0" fontId="0" fillId="36" borderId="1" xfId="0" applyFill="1" applyBorder="1" applyAlignment="1">
      <alignment horizontal="center"/>
    </xf>
    <xf numFmtId="0" fontId="0" fillId="37" borderId="2" xfId="0" applyFill="1" applyBorder="1" applyAlignment="1">
      <alignment horizontal="center"/>
    </xf>
    <xf numFmtId="0" fontId="0" fillId="37" borderId="1" xfId="0" applyFill="1" applyBorder="1" applyAlignment="1">
      <alignment horizontal="center"/>
    </xf>
    <xf numFmtId="0" fontId="0" fillId="38" borderId="2" xfId="0" applyFill="1" applyBorder="1" applyAlignment="1">
      <alignment horizontal="center"/>
    </xf>
    <xf numFmtId="0" fontId="0" fillId="38" borderId="1" xfId="0" applyFill="1" applyBorder="1" applyAlignment="1">
      <alignment horizontal="center"/>
    </xf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0" borderId="0" xfId="0" applyAlignment="1">
      <alignment horizontal="left"/>
    </xf>
    <xf numFmtId="0" fontId="0" fillId="39" borderId="2" xfId="0" applyFill="1" applyBorder="1" applyAlignment="1">
      <alignment horizontal="center"/>
    </xf>
    <xf numFmtId="0" fontId="0" fillId="39" borderId="1" xfId="0" applyFill="1" applyBorder="1" applyAlignment="1">
      <alignment horizontal="center"/>
    </xf>
    <xf numFmtId="0" fontId="26" fillId="0" borderId="2" xfId="0" applyFont="1" applyBorder="1" applyAlignment="1">
      <alignment vertical="center"/>
    </xf>
    <xf numFmtId="0" fontId="26" fillId="0" borderId="2" xfId="0" applyFont="1" applyBorder="1"/>
    <xf numFmtId="0" fontId="0" fillId="40" borderId="2" xfId="0" applyFill="1" applyBorder="1" applyAlignment="1">
      <alignment horizontal="center"/>
    </xf>
    <xf numFmtId="0" fontId="0" fillId="41" borderId="1" xfId="0" applyFill="1" applyBorder="1" applyAlignment="1">
      <alignment horizontal="center"/>
    </xf>
    <xf numFmtId="0" fontId="0" fillId="42" borderId="1" xfId="0" applyFill="1" applyBorder="1" applyAlignment="1">
      <alignment horizontal="center"/>
    </xf>
    <xf numFmtId="0" fontId="20" fillId="0" borderId="0" xfId="0" applyFont="1"/>
    <xf numFmtId="0" fontId="0" fillId="37" borderId="1" xfId="0" applyFill="1" applyBorder="1"/>
    <xf numFmtId="0" fontId="0" fillId="2" borderId="42" xfId="0" applyFill="1" applyBorder="1"/>
    <xf numFmtId="0" fontId="0" fillId="2" borderId="43" xfId="0" applyFill="1" applyBorder="1"/>
    <xf numFmtId="0" fontId="0" fillId="0" borderId="40" xfId="0" applyBorder="1" applyAlignment="1">
      <alignment vertical="center"/>
    </xf>
    <xf numFmtId="0" fontId="0" fillId="2" borderId="44" xfId="0" applyFill="1" applyBorder="1"/>
    <xf numFmtId="0" fontId="0" fillId="2" borderId="28" xfId="0" applyFill="1" applyBorder="1"/>
    <xf numFmtId="0" fontId="0" fillId="2" borderId="40" xfId="0" applyFill="1" applyBorder="1"/>
    <xf numFmtId="0" fontId="0" fillId="2" borderId="44" xfId="0" applyFill="1" applyBorder="1" applyAlignment="1">
      <alignment vertical="center"/>
    </xf>
    <xf numFmtId="0" fontId="0" fillId="2" borderId="28" xfId="0" applyFill="1" applyBorder="1" applyAlignment="1">
      <alignment vertical="center"/>
    </xf>
    <xf numFmtId="0" fontId="0" fillId="2" borderId="40" xfId="0" applyFill="1" applyBorder="1" applyAlignment="1">
      <alignment vertical="center"/>
    </xf>
    <xf numFmtId="0" fontId="0" fillId="0" borderId="28" xfId="0" applyBorder="1"/>
    <xf numFmtId="0" fontId="0" fillId="0" borderId="45" xfId="0" applyBorder="1" applyAlignment="1">
      <alignment horizontal="center"/>
    </xf>
    <xf numFmtId="0" fontId="0" fillId="2" borderId="42" xfId="0" applyFill="1" applyBorder="1" applyAlignment="1">
      <alignment vertical="center"/>
    </xf>
    <xf numFmtId="0" fontId="0" fillId="2" borderId="43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0" fillId="0" borderId="28" xfId="0" applyBorder="1" applyAlignment="1">
      <alignment vertical="center"/>
    </xf>
    <xf numFmtId="0" fontId="0" fillId="0" borderId="38" xfId="0" applyBorder="1" applyAlignment="1">
      <alignment vertical="center"/>
    </xf>
    <xf numFmtId="0" fontId="26" fillId="0" borderId="28" xfId="0" applyFont="1" applyBorder="1" applyAlignment="1">
      <alignment vertical="center"/>
    </xf>
    <xf numFmtId="0" fontId="26" fillId="0" borderId="1" xfId="0" applyFont="1" applyBorder="1"/>
    <xf numFmtId="0" fontId="0" fillId="0" borderId="0" xfId="0" pivotButton="1"/>
    <xf numFmtId="0" fontId="26" fillId="0" borderId="1" xfId="0" applyFont="1" applyBorder="1" applyAlignment="1">
      <alignment vertical="center"/>
    </xf>
    <xf numFmtId="0" fontId="26" fillId="0" borderId="40" xfId="0" applyFont="1" applyBorder="1" applyAlignment="1">
      <alignment vertical="center"/>
    </xf>
    <xf numFmtId="0" fontId="26" fillId="0" borderId="40" xfId="0" applyFont="1" applyBorder="1"/>
    <xf numFmtId="0" fontId="6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30" xfId="0" applyBorder="1" applyAlignment="1">
      <alignment horizontal="center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3" fillId="0" borderId="0" xfId="0" applyFont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7A2D7674-3D6C-4400-A0A4-15CC8AA6953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9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2" tint="-9.9978637043366805E-2"/>
        </patternFill>
      </fill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2" tint="-9.9978637043366805E-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2" tint="-9.9978637043366805E-2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2" tint="-9.9978637043366805E-2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2" tint="-9.9978637043366805E-2"/>
        </patternFill>
      </fill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2" tint="-9.9978637043366805E-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1" tint="0.49998474074526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2" tint="-9.9978637043366805E-2"/>
        </patternFill>
      </fill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2" tint="-9.9978637043366805E-2"/>
        </patternFill>
      </fill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2" tint="-9.9978637043366805E-2"/>
        </patternFill>
      </fill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2" tint="-9.9978637043366805E-2"/>
        </patternFill>
      </fill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2" tint="-9.9978637043366805E-2"/>
        </patternFill>
      </fill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1" tint="0.49998474074526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1" tint="0.49998474074526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245748</xdr:colOff>
      <xdr:row>0</xdr:row>
      <xdr:rowOff>47625</xdr:rowOff>
    </xdr:from>
    <xdr:to>
      <xdr:col>2</xdr:col>
      <xdr:colOff>1824991</xdr:colOff>
      <xdr:row>4</xdr:row>
      <xdr:rowOff>2862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6BF1AD-7881-A12F-1B4F-C74858208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5223" y="47625"/>
          <a:ext cx="1556383" cy="7458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104774</xdr:colOff>
      <xdr:row>0</xdr:row>
      <xdr:rowOff>85725</xdr:rowOff>
    </xdr:from>
    <xdr:to>
      <xdr:col>2</xdr:col>
      <xdr:colOff>1657350</xdr:colOff>
      <xdr:row>3</xdr:row>
      <xdr:rowOff>135608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4" y="85725"/>
          <a:ext cx="1543051" cy="648053"/>
        </a:xfrm>
        <a:prstGeom prst="rect">
          <a:avLst/>
        </a:prstGeom>
      </xdr:spPr>
    </xdr:pic>
    <xdr:clientData/>
  </xdr:twoCellAnchor>
  <xdr:twoCellAnchor editAs="oneCell">
    <xdr:from>
      <xdr:col>13</xdr:col>
      <xdr:colOff>85725</xdr:colOff>
      <xdr:row>0</xdr:row>
      <xdr:rowOff>76200</xdr:rowOff>
    </xdr:from>
    <xdr:to>
      <xdr:col>14</xdr:col>
      <xdr:colOff>800100</xdr:colOff>
      <xdr:row>3</xdr:row>
      <xdr:rowOff>129893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3950" y="76200"/>
          <a:ext cx="1571625" cy="6480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104774</xdr:colOff>
      <xdr:row>0</xdr:row>
      <xdr:rowOff>85725</xdr:rowOff>
    </xdr:from>
    <xdr:to>
      <xdr:col>2</xdr:col>
      <xdr:colOff>1654175</xdr:colOff>
      <xdr:row>3</xdr:row>
      <xdr:rowOff>132433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4" y="85725"/>
          <a:ext cx="1543051" cy="648053"/>
        </a:xfrm>
        <a:prstGeom prst="rect">
          <a:avLst/>
        </a:prstGeom>
      </xdr:spPr>
    </xdr:pic>
    <xdr:clientData/>
  </xdr:twoCellAnchor>
  <xdr:twoCellAnchor editAs="oneCell">
    <xdr:from>
      <xdr:col>13</xdr:col>
      <xdr:colOff>247650</xdr:colOff>
      <xdr:row>0</xdr:row>
      <xdr:rowOff>76200</xdr:rowOff>
    </xdr:from>
    <xdr:to>
      <xdr:col>14</xdr:col>
      <xdr:colOff>781050</xdr:colOff>
      <xdr:row>3</xdr:row>
      <xdr:rowOff>133703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05875" y="76200"/>
          <a:ext cx="1390650" cy="6480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104774</xdr:colOff>
      <xdr:row>0</xdr:row>
      <xdr:rowOff>85725</xdr:rowOff>
    </xdr:from>
    <xdr:to>
      <xdr:col>2</xdr:col>
      <xdr:colOff>1505585</xdr:colOff>
      <xdr:row>3</xdr:row>
      <xdr:rowOff>152753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4" y="85725"/>
          <a:ext cx="1543051" cy="648053"/>
        </a:xfrm>
        <a:prstGeom prst="rect">
          <a:avLst/>
        </a:prstGeom>
      </xdr:spPr>
    </xdr:pic>
    <xdr:clientData/>
  </xdr:twoCellAnchor>
  <xdr:twoCellAnchor editAs="oneCell">
    <xdr:from>
      <xdr:col>13</xdr:col>
      <xdr:colOff>123826</xdr:colOff>
      <xdr:row>0</xdr:row>
      <xdr:rowOff>76200</xdr:rowOff>
    </xdr:from>
    <xdr:to>
      <xdr:col>14</xdr:col>
      <xdr:colOff>745491</xdr:colOff>
      <xdr:row>3</xdr:row>
      <xdr:rowOff>136243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1" y="76200"/>
          <a:ext cx="1485900" cy="65757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87630</xdr:rowOff>
    </xdr:from>
    <xdr:to>
      <xdr:col>2</xdr:col>
      <xdr:colOff>573200</xdr:colOff>
      <xdr:row>4</xdr:row>
      <xdr:rowOff>103315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5ED5B0-BF1B-1CBF-5D82-27F9F41B2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87630"/>
          <a:ext cx="2840150" cy="13434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314326</xdr:colOff>
      <xdr:row>0</xdr:row>
      <xdr:rowOff>106681</xdr:rowOff>
    </xdr:from>
    <xdr:to>
      <xdr:col>2</xdr:col>
      <xdr:colOff>369571</xdr:colOff>
      <xdr:row>4</xdr:row>
      <xdr:rowOff>78829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329AFD8-3DDC-B05C-D66F-89F557C1C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6" y="106681"/>
          <a:ext cx="2800350" cy="1296123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ucy Grant" refreshedDate="46190.662184143519" createdVersion="8" refreshedVersion="8" minRefreshableVersion="3" recordCount="104" xr:uid="{C79A7469-214D-4011-988D-3711A5ADD18F}">
  <cacheSource type="worksheet">
    <worksheetSource ref="A1:D1048576" sheet="Results"/>
  </cacheSource>
  <cacheFields count="4">
    <cacheField name="Name" numFmtId="0">
      <sharedItems containsBlank="1" count="70">
        <s v="Ahron Dick"/>
        <s v="Deetray Jarrett"/>
        <s v="Jack Hartley"/>
        <s v="Finn Mason"/>
        <s v="Joel Hurt"/>
        <s v="Matti Dobbins"/>
        <s v="Ben Millar"/>
        <s v="Logan Maclean"/>
        <s v="Evan Marsh"/>
        <s v="Elliot Bain"/>
        <s v="Ciaran McSherry"/>
        <s v="Liam Scott Douglas"/>
        <s v="Jonny Britton"/>
        <s v="Craig Paterson"/>
        <s v="Alan Dean"/>
        <s v="Kieran Savage"/>
        <s v="Elijah Kwon"/>
        <s v="Nico Anelli"/>
        <s v="Jack Rees"/>
        <s v="Daniel Saba"/>
        <s v="Milo McIntosh"/>
        <s v="Tarn Fynn"/>
        <s v="Murray Gray"/>
        <s v="Harvey Stroh"/>
        <s v="Fraser Corfield"/>
        <s v="James Sweeney"/>
        <s v="Elliott Holt"/>
        <s v="William Dykes"/>
        <s v="Samuel Carrotte"/>
        <s v="Sandy Holl"/>
        <s v="Ben Gibson"/>
        <s v="Ben Mewes"/>
        <s v="Lewis Reynolds"/>
        <s v="Daniel Smith"/>
        <s v="Saymon Mussie"/>
        <s v="Gregor McArthur"/>
        <s v="Brodie Duncan"/>
        <s v="Zach Barbour"/>
        <s v="Christopher Reid"/>
        <s v="Jake Hales"/>
        <s v="Barnaby Walkingshaw"/>
        <s v="Danny Hedley"/>
        <s v="Sam Barbour"/>
        <s v="Archie Findlay"/>
        <s v="Kris Lindsay"/>
        <s v="Peter Ferguson"/>
        <s v="Rory Fleming"/>
        <s v="Ben Newton"/>
        <s v="Angus Toms"/>
        <s v="Adam Hartley"/>
        <s v="Noah Bleteau"/>
        <s v="Samuel Nisbet"/>
        <s v="Adam Quixall"/>
        <s v="Raphael Jacquemet-Ross"/>
        <s v="Hamish MacLaren"/>
        <s v="Ian McCaul"/>
        <s v="Tyler Clare"/>
        <s v="Calum Dempster"/>
        <s v="Louis Mann"/>
        <s v="David Sheldon"/>
        <s v="Sergio Saleiro"/>
        <s v="Toby Tanfield"/>
        <s v="Ewan Whiting"/>
        <s v="Patrick Hudson"/>
        <s v="Philip Campbell"/>
        <s v="Mark Hansom"/>
        <s v="Colin Johnston"/>
        <s v="Conal Davidson"/>
        <s v="Scott Meldrum"/>
        <m/>
      </sharedItems>
    </cacheField>
    <cacheField name="Club" numFmtId="0">
      <sharedItems containsBlank="1" count="40">
        <s v="Edinburgh Bike Fitting RT"/>
        <s v="Vigo - Rías Baixas"/>
        <s v="Moonglu SpatzWear"/>
        <s v="Hubo-Scott Cycling Team"/>
        <s v="Nopinz RT"/>
        <s v="Unattached"/>
        <s v="BCC Race Team"/>
        <s v="Edinburgh RC"/>
        <s v="Ride Revolution Coaching"/>
        <s v="360cycling"/>
        <s v="Schils - Doltcini Racing Team"/>
        <s v="JG Cycles CC"/>
        <s v="ROTOR Race Team"/>
        <s v="TAAP Kalas"/>
        <s v="Spokes Racing Team"/>
        <s v="Vanelli-Project Go"/>
        <s v="TS Racing"/>
        <s v="dooleys cycles"/>
        <s v="Royal Air Force CA"/>
        <s v="Cycling Sheffield"/>
        <s v="Dunfermline CC"/>
        <s v="Veloclub Edinburgh"/>
        <s v="Team Tactic U23 "/>
        <s v="Torvelo Racing"/>
        <s v="Blackpool Clarion Cycling Club"/>
        <s v="Private Member"/>
        <s v="Team All Cycles Meaux"/>
        <s v="Team Tactic U23"/>
        <s v="Chain Tight 930 Units"/>
        <s v="54/11 Coaching"/>
        <s v="Immunodeficiency UK"/>
        <s v="LCRT"/>
        <s v="Natural Greatness - Rali - Alé"/>
        <s v="Army Cycling Union"/>
        <s v="Brinox Cycling Team"/>
        <s v="Beeston Cycling Club"/>
        <s v="Glasgow Nightingale CC"/>
        <s v="HUUB WattShop"/>
        <s v="Pedal Power RT"/>
        <m/>
      </sharedItems>
    </cacheField>
    <cacheField name="Position" numFmtId="0">
      <sharedItems containsString="0" containsBlank="1" containsNumber="1" containsInteger="1" minValue="1" maxValue="44"/>
    </cacheField>
    <cacheField name="Event" numFmtId="0">
      <sharedItems containsBlank="1" count="4">
        <s v="Gifford"/>
        <s v="HDMR"/>
        <s v="Mennock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4">
  <r>
    <x v="0"/>
    <x v="0"/>
    <n v="1"/>
    <x v="0"/>
  </r>
  <r>
    <x v="1"/>
    <x v="1"/>
    <n v="2"/>
    <x v="0"/>
  </r>
  <r>
    <x v="2"/>
    <x v="2"/>
    <n v="3"/>
    <x v="0"/>
  </r>
  <r>
    <x v="3"/>
    <x v="3"/>
    <n v="4"/>
    <x v="0"/>
  </r>
  <r>
    <x v="4"/>
    <x v="2"/>
    <n v="5"/>
    <x v="0"/>
  </r>
  <r>
    <x v="5"/>
    <x v="0"/>
    <n v="6"/>
    <x v="0"/>
  </r>
  <r>
    <x v="6"/>
    <x v="4"/>
    <n v="7"/>
    <x v="0"/>
  </r>
  <r>
    <x v="7"/>
    <x v="5"/>
    <n v="8"/>
    <x v="0"/>
  </r>
  <r>
    <x v="8"/>
    <x v="6"/>
    <n v="9"/>
    <x v="0"/>
  </r>
  <r>
    <x v="9"/>
    <x v="0"/>
    <n v="10"/>
    <x v="0"/>
  </r>
  <r>
    <x v="10"/>
    <x v="0"/>
    <n v="11"/>
    <x v="0"/>
  </r>
  <r>
    <x v="11"/>
    <x v="0"/>
    <n v="12"/>
    <x v="0"/>
  </r>
  <r>
    <x v="12"/>
    <x v="2"/>
    <n v="13"/>
    <x v="0"/>
  </r>
  <r>
    <x v="13"/>
    <x v="0"/>
    <n v="14"/>
    <x v="0"/>
  </r>
  <r>
    <x v="14"/>
    <x v="7"/>
    <n v="15"/>
    <x v="0"/>
  </r>
  <r>
    <x v="15"/>
    <x v="5"/>
    <n v="16"/>
    <x v="0"/>
  </r>
  <r>
    <x v="16"/>
    <x v="0"/>
    <n v="17"/>
    <x v="0"/>
  </r>
  <r>
    <x v="17"/>
    <x v="8"/>
    <n v="18"/>
    <x v="0"/>
  </r>
  <r>
    <x v="18"/>
    <x v="2"/>
    <n v="19"/>
    <x v="0"/>
  </r>
  <r>
    <x v="19"/>
    <x v="9"/>
    <n v="20"/>
    <x v="0"/>
  </r>
  <r>
    <x v="20"/>
    <x v="10"/>
    <n v="21"/>
    <x v="0"/>
  </r>
  <r>
    <x v="21"/>
    <x v="11"/>
    <n v="22"/>
    <x v="0"/>
  </r>
  <r>
    <x v="22"/>
    <x v="12"/>
    <n v="23"/>
    <x v="0"/>
  </r>
  <r>
    <x v="23"/>
    <x v="13"/>
    <n v="24"/>
    <x v="0"/>
  </r>
  <r>
    <x v="24"/>
    <x v="14"/>
    <n v="25"/>
    <x v="0"/>
  </r>
  <r>
    <x v="25"/>
    <x v="6"/>
    <n v="26"/>
    <x v="0"/>
  </r>
  <r>
    <x v="26"/>
    <x v="9"/>
    <n v="27"/>
    <x v="0"/>
  </r>
  <r>
    <x v="27"/>
    <x v="15"/>
    <n v="28"/>
    <x v="0"/>
  </r>
  <r>
    <x v="28"/>
    <x v="0"/>
    <n v="29"/>
    <x v="0"/>
  </r>
  <r>
    <x v="29"/>
    <x v="15"/>
    <n v="30"/>
    <x v="0"/>
  </r>
  <r>
    <x v="30"/>
    <x v="10"/>
    <n v="31"/>
    <x v="0"/>
  </r>
  <r>
    <x v="31"/>
    <x v="2"/>
    <n v="32"/>
    <x v="0"/>
  </r>
  <r>
    <x v="32"/>
    <x v="5"/>
    <n v="33"/>
    <x v="0"/>
  </r>
  <r>
    <x v="33"/>
    <x v="16"/>
    <n v="34"/>
    <x v="0"/>
  </r>
  <r>
    <x v="34"/>
    <x v="16"/>
    <n v="35"/>
    <x v="0"/>
  </r>
  <r>
    <x v="35"/>
    <x v="5"/>
    <n v="36"/>
    <x v="0"/>
  </r>
  <r>
    <x v="36"/>
    <x v="14"/>
    <n v="37"/>
    <x v="0"/>
  </r>
  <r>
    <x v="37"/>
    <x v="14"/>
    <n v="38"/>
    <x v="0"/>
  </r>
  <r>
    <x v="13"/>
    <x v="0"/>
    <n v="1"/>
    <x v="1"/>
  </r>
  <r>
    <x v="11"/>
    <x v="0"/>
    <n v="2"/>
    <x v="1"/>
  </r>
  <r>
    <x v="15"/>
    <x v="5"/>
    <n v="3"/>
    <x v="1"/>
  </r>
  <r>
    <x v="38"/>
    <x v="5"/>
    <n v="4"/>
    <x v="1"/>
  </r>
  <r>
    <x v="5"/>
    <x v="0"/>
    <n v="5"/>
    <x v="1"/>
  </r>
  <r>
    <x v="14"/>
    <x v="7"/>
    <n v="6"/>
    <x v="1"/>
  </r>
  <r>
    <x v="22"/>
    <x v="17"/>
    <n v="7"/>
    <x v="1"/>
  </r>
  <r>
    <x v="6"/>
    <x v="4"/>
    <n v="8"/>
    <x v="1"/>
  </r>
  <r>
    <x v="39"/>
    <x v="8"/>
    <n v="9"/>
    <x v="1"/>
  </r>
  <r>
    <x v="40"/>
    <x v="0"/>
    <n v="10"/>
    <x v="1"/>
  </r>
  <r>
    <x v="41"/>
    <x v="18"/>
    <n v="11"/>
    <x v="1"/>
  </r>
  <r>
    <x v="42"/>
    <x v="19"/>
    <n v="12"/>
    <x v="1"/>
  </r>
  <r>
    <x v="43"/>
    <x v="20"/>
    <n v="13"/>
    <x v="1"/>
  </r>
  <r>
    <x v="44"/>
    <x v="21"/>
    <n v="14"/>
    <x v="1"/>
  </r>
  <r>
    <x v="21"/>
    <x v="11"/>
    <n v="15"/>
    <x v="1"/>
  </r>
  <r>
    <x v="45"/>
    <x v="5"/>
    <n v="16"/>
    <x v="1"/>
  </r>
  <r>
    <x v="46"/>
    <x v="22"/>
    <n v="17"/>
    <x v="1"/>
  </r>
  <r>
    <x v="27"/>
    <x v="15"/>
    <n v="18"/>
    <x v="1"/>
  </r>
  <r>
    <x v="47"/>
    <x v="23"/>
    <n v="19"/>
    <x v="1"/>
  </r>
  <r>
    <x v="29"/>
    <x v="15"/>
    <n v="20"/>
    <x v="1"/>
  </r>
  <r>
    <x v="48"/>
    <x v="0"/>
    <n v="21"/>
    <x v="1"/>
  </r>
  <r>
    <x v="49"/>
    <x v="24"/>
    <n v="1"/>
    <x v="2"/>
  </r>
  <r>
    <x v="7"/>
    <x v="25"/>
    <n v="2"/>
    <x v="2"/>
  </r>
  <r>
    <x v="50"/>
    <x v="26"/>
    <n v="3"/>
    <x v="2"/>
  </r>
  <r>
    <x v="0"/>
    <x v="0"/>
    <n v="4"/>
    <x v="2"/>
  </r>
  <r>
    <x v="51"/>
    <x v="27"/>
    <n v="5"/>
    <x v="2"/>
  </r>
  <r>
    <x v="15"/>
    <x v="28"/>
    <n v="6"/>
    <x v="2"/>
  </r>
  <r>
    <x v="52"/>
    <x v="29"/>
    <n v="7"/>
    <x v="2"/>
  </r>
  <r>
    <x v="37"/>
    <x v="14"/>
    <n v="8"/>
    <x v="2"/>
  </r>
  <r>
    <x v="53"/>
    <x v="14"/>
    <n v="9"/>
    <x v="2"/>
  </r>
  <r>
    <x v="6"/>
    <x v="28"/>
    <n v="10"/>
    <x v="2"/>
  </r>
  <r>
    <x v="5"/>
    <x v="0"/>
    <n v="11"/>
    <x v="2"/>
  </r>
  <r>
    <x v="54"/>
    <x v="30"/>
    <n v="12"/>
    <x v="2"/>
  </r>
  <r>
    <x v="3"/>
    <x v="3"/>
    <n v="13"/>
    <x v="2"/>
  </r>
  <r>
    <x v="9"/>
    <x v="0"/>
    <n v="14"/>
    <x v="2"/>
  </r>
  <r>
    <x v="42"/>
    <x v="19"/>
    <n v="15"/>
    <x v="2"/>
  </r>
  <r>
    <x v="24"/>
    <x v="14"/>
    <n v="16"/>
    <x v="2"/>
  </r>
  <r>
    <x v="55"/>
    <x v="31"/>
    <n v="17"/>
    <x v="2"/>
  </r>
  <r>
    <x v="38"/>
    <x v="25"/>
    <n v="18"/>
    <x v="2"/>
  </r>
  <r>
    <x v="56"/>
    <x v="32"/>
    <n v="19"/>
    <x v="2"/>
  </r>
  <r>
    <x v="57"/>
    <x v="8"/>
    <n v="20"/>
    <x v="2"/>
  </r>
  <r>
    <x v="58"/>
    <x v="33"/>
    <n v="21"/>
    <x v="2"/>
  </r>
  <r>
    <x v="8"/>
    <x v="6"/>
    <n v="22"/>
    <x v="2"/>
  </r>
  <r>
    <x v="34"/>
    <x v="16"/>
    <n v="23"/>
    <x v="2"/>
  </r>
  <r>
    <x v="21"/>
    <x v="11"/>
    <n v="24"/>
    <x v="2"/>
  </r>
  <r>
    <x v="11"/>
    <x v="0"/>
    <n v="25"/>
    <x v="2"/>
  </r>
  <r>
    <x v="59"/>
    <x v="25"/>
    <n v="26"/>
    <x v="2"/>
  </r>
  <r>
    <x v="60"/>
    <x v="34"/>
    <n v="27"/>
    <x v="2"/>
  </r>
  <r>
    <x v="61"/>
    <x v="16"/>
    <n v="28"/>
    <x v="2"/>
  </r>
  <r>
    <x v="29"/>
    <x v="15"/>
    <n v="29"/>
    <x v="2"/>
  </r>
  <r>
    <x v="46"/>
    <x v="27"/>
    <n v="30"/>
    <x v="2"/>
  </r>
  <r>
    <x v="30"/>
    <x v="10"/>
    <n v="31"/>
    <x v="2"/>
  </r>
  <r>
    <x v="33"/>
    <x v="16"/>
    <n v="32"/>
    <x v="2"/>
  </r>
  <r>
    <x v="62"/>
    <x v="35"/>
    <n v="33"/>
    <x v="2"/>
  </r>
  <r>
    <x v="14"/>
    <x v="28"/>
    <n v="34"/>
    <x v="2"/>
  </r>
  <r>
    <x v="27"/>
    <x v="15"/>
    <n v="35"/>
    <x v="2"/>
  </r>
  <r>
    <x v="63"/>
    <x v="36"/>
    <n v="36"/>
    <x v="2"/>
  </r>
  <r>
    <x v="22"/>
    <x v="17"/>
    <n v="37"/>
    <x v="2"/>
  </r>
  <r>
    <x v="64"/>
    <x v="37"/>
    <n v="38"/>
    <x v="2"/>
  </r>
  <r>
    <x v="65"/>
    <x v="16"/>
    <n v="39"/>
    <x v="2"/>
  </r>
  <r>
    <x v="66"/>
    <x v="14"/>
    <n v="40"/>
    <x v="2"/>
  </r>
  <r>
    <x v="67"/>
    <x v="8"/>
    <n v="41"/>
    <x v="2"/>
  </r>
  <r>
    <x v="68"/>
    <x v="38"/>
    <n v="42"/>
    <x v="2"/>
  </r>
  <r>
    <x v="40"/>
    <x v="0"/>
    <n v="43"/>
    <x v="2"/>
  </r>
  <r>
    <x v="35"/>
    <x v="28"/>
    <n v="44"/>
    <x v="2"/>
  </r>
  <r>
    <x v="69"/>
    <x v="39"/>
    <m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497DEC3-B721-40CB-8D94-321BE6A1CE01}" name="PivotTable2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G83" firstHeaderRow="1" firstDataRow="2" firstDataCol="2"/>
  <pivotFields count="4">
    <pivotField axis="axisRow" outline="0" showAll="0" defaultSubtotal="0">
      <items count="70">
        <item x="49"/>
        <item x="52"/>
        <item x="0"/>
        <item x="14"/>
        <item x="48"/>
        <item x="43"/>
        <item x="40"/>
        <item x="30"/>
        <item x="31"/>
        <item x="6"/>
        <item x="47"/>
        <item x="36"/>
        <item x="57"/>
        <item x="38"/>
        <item x="10"/>
        <item x="66"/>
        <item x="67"/>
        <item x="13"/>
        <item x="19"/>
        <item x="33"/>
        <item x="41"/>
        <item x="59"/>
        <item x="1"/>
        <item x="16"/>
        <item x="9"/>
        <item x="26"/>
        <item x="8"/>
        <item x="62"/>
        <item x="3"/>
        <item x="24"/>
        <item x="35"/>
        <item x="54"/>
        <item x="23"/>
        <item x="55"/>
        <item x="2"/>
        <item x="18"/>
        <item x="39"/>
        <item x="25"/>
        <item x="4"/>
        <item x="12"/>
        <item x="15"/>
        <item x="44"/>
        <item x="32"/>
        <item x="11"/>
        <item x="7"/>
        <item x="58"/>
        <item x="65"/>
        <item x="5"/>
        <item x="20"/>
        <item x="22"/>
        <item x="17"/>
        <item x="50"/>
        <item x="63"/>
        <item x="45"/>
        <item x="64"/>
        <item x="53"/>
        <item x="46"/>
        <item x="42"/>
        <item x="28"/>
        <item x="51"/>
        <item x="29"/>
        <item x="34"/>
        <item x="68"/>
        <item x="60"/>
        <item x="21"/>
        <item x="61"/>
        <item x="56"/>
        <item x="27"/>
        <item x="37"/>
        <item x="69"/>
      </items>
    </pivotField>
    <pivotField axis="axisRow" outline="0" showAll="0" defaultSubtotal="0">
      <items count="40">
        <item x="9"/>
        <item x="29"/>
        <item x="33"/>
        <item x="6"/>
        <item x="35"/>
        <item x="24"/>
        <item x="34"/>
        <item x="28"/>
        <item x="19"/>
        <item x="17"/>
        <item x="20"/>
        <item x="0"/>
        <item x="7"/>
        <item x="36"/>
        <item x="3"/>
        <item x="37"/>
        <item x="30"/>
        <item x="11"/>
        <item x="31"/>
        <item x="2"/>
        <item x="32"/>
        <item x="4"/>
        <item x="38"/>
        <item x="25"/>
        <item x="8"/>
        <item x="12"/>
        <item x="18"/>
        <item x="10"/>
        <item x="14"/>
        <item x="13"/>
        <item x="26"/>
        <item x="27"/>
        <item x="22"/>
        <item x="23"/>
        <item x="16"/>
        <item x="5"/>
        <item x="15"/>
        <item x="21"/>
        <item x="1"/>
        <item x="39"/>
      </items>
    </pivotField>
    <pivotField dataField="1" showAll="0"/>
    <pivotField axis="axisCol" showAll="0">
      <items count="5">
        <item x="0"/>
        <item x="1"/>
        <item x="2"/>
        <item x="3"/>
        <item t="default"/>
      </items>
    </pivotField>
  </pivotFields>
  <rowFields count="2">
    <field x="0"/>
    <field x="1"/>
  </rowFields>
  <rowItems count="79">
    <i>
      <x/>
      <x v="5"/>
    </i>
    <i>
      <x v="1"/>
      <x v="1"/>
    </i>
    <i>
      <x v="2"/>
      <x v="11"/>
    </i>
    <i>
      <x v="3"/>
      <x v="7"/>
    </i>
    <i r="1">
      <x v="12"/>
    </i>
    <i>
      <x v="4"/>
      <x v="11"/>
    </i>
    <i>
      <x v="5"/>
      <x v="10"/>
    </i>
    <i>
      <x v="6"/>
      <x v="11"/>
    </i>
    <i>
      <x v="7"/>
      <x v="27"/>
    </i>
    <i>
      <x v="8"/>
      <x v="19"/>
    </i>
    <i>
      <x v="9"/>
      <x v="7"/>
    </i>
    <i r="1">
      <x v="21"/>
    </i>
    <i>
      <x v="10"/>
      <x v="33"/>
    </i>
    <i>
      <x v="11"/>
      <x v="28"/>
    </i>
    <i>
      <x v="12"/>
      <x v="24"/>
    </i>
    <i>
      <x v="13"/>
      <x v="23"/>
    </i>
    <i r="1">
      <x v="35"/>
    </i>
    <i>
      <x v="14"/>
      <x v="11"/>
    </i>
    <i>
      <x v="15"/>
      <x v="28"/>
    </i>
    <i>
      <x v="16"/>
      <x v="24"/>
    </i>
    <i>
      <x v="17"/>
      <x v="11"/>
    </i>
    <i>
      <x v="18"/>
      <x/>
    </i>
    <i>
      <x v="19"/>
      <x v="34"/>
    </i>
    <i>
      <x v="20"/>
      <x v="26"/>
    </i>
    <i>
      <x v="21"/>
      <x v="23"/>
    </i>
    <i>
      <x v="22"/>
      <x v="38"/>
    </i>
    <i>
      <x v="23"/>
      <x v="11"/>
    </i>
    <i>
      <x v="24"/>
      <x v="11"/>
    </i>
    <i>
      <x v="25"/>
      <x/>
    </i>
    <i>
      <x v="26"/>
      <x v="3"/>
    </i>
    <i>
      <x v="27"/>
      <x v="4"/>
    </i>
    <i>
      <x v="28"/>
      <x v="14"/>
    </i>
    <i>
      <x v="29"/>
      <x v="28"/>
    </i>
    <i>
      <x v="30"/>
      <x v="7"/>
    </i>
    <i r="1">
      <x v="35"/>
    </i>
    <i>
      <x v="31"/>
      <x v="16"/>
    </i>
    <i>
      <x v="32"/>
      <x v="29"/>
    </i>
    <i>
      <x v="33"/>
      <x v="18"/>
    </i>
    <i>
      <x v="34"/>
      <x v="19"/>
    </i>
    <i>
      <x v="35"/>
      <x v="19"/>
    </i>
    <i>
      <x v="36"/>
      <x v="24"/>
    </i>
    <i>
      <x v="37"/>
      <x v="3"/>
    </i>
    <i>
      <x v="38"/>
      <x v="19"/>
    </i>
    <i>
      <x v="39"/>
      <x v="19"/>
    </i>
    <i>
      <x v="40"/>
      <x v="7"/>
    </i>
    <i r="1">
      <x v="35"/>
    </i>
    <i>
      <x v="41"/>
      <x v="37"/>
    </i>
    <i>
      <x v="42"/>
      <x v="35"/>
    </i>
    <i>
      <x v="43"/>
      <x v="11"/>
    </i>
    <i>
      <x v="44"/>
      <x v="23"/>
    </i>
    <i r="1">
      <x v="35"/>
    </i>
    <i>
      <x v="45"/>
      <x v="2"/>
    </i>
    <i>
      <x v="46"/>
      <x v="34"/>
    </i>
    <i>
      <x v="47"/>
      <x v="11"/>
    </i>
    <i>
      <x v="48"/>
      <x v="27"/>
    </i>
    <i>
      <x v="49"/>
      <x v="9"/>
    </i>
    <i r="1">
      <x v="25"/>
    </i>
    <i>
      <x v="50"/>
      <x v="24"/>
    </i>
    <i>
      <x v="51"/>
      <x v="30"/>
    </i>
    <i>
      <x v="52"/>
      <x v="13"/>
    </i>
    <i>
      <x v="53"/>
      <x v="35"/>
    </i>
    <i>
      <x v="54"/>
      <x v="15"/>
    </i>
    <i>
      <x v="55"/>
      <x v="28"/>
    </i>
    <i>
      <x v="56"/>
      <x v="31"/>
    </i>
    <i r="1">
      <x v="32"/>
    </i>
    <i>
      <x v="57"/>
      <x v="8"/>
    </i>
    <i>
      <x v="58"/>
      <x v="11"/>
    </i>
    <i>
      <x v="59"/>
      <x v="31"/>
    </i>
    <i>
      <x v="60"/>
      <x v="36"/>
    </i>
    <i>
      <x v="61"/>
      <x v="34"/>
    </i>
    <i>
      <x v="62"/>
      <x v="22"/>
    </i>
    <i>
      <x v="63"/>
      <x v="6"/>
    </i>
    <i>
      <x v="64"/>
      <x v="17"/>
    </i>
    <i>
      <x v="65"/>
      <x v="34"/>
    </i>
    <i>
      <x v="66"/>
      <x v="20"/>
    </i>
    <i>
      <x v="67"/>
      <x v="36"/>
    </i>
    <i>
      <x v="68"/>
      <x v="28"/>
    </i>
    <i>
      <x v="69"/>
      <x v="39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Sum of Position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3A9F834-C677-4A13-AE9A-FBFB145C5909}" name="Table2" displayName="Table2" ref="B7:L141" totalsRowShown="0" headerRowDxfId="68" headerRowBorderDxfId="67" tableBorderDxfId="66" totalsRowBorderDxfId="65">
  <autoFilter ref="B7:L141" xr:uid="{EDB43AED-FF4F-4314-9FF9-103DF02AD96E}"/>
  <sortState xmlns:xlrd2="http://schemas.microsoft.com/office/spreadsheetml/2017/richdata2" ref="B8:L141">
    <sortCondition descending="1" ref="L7:L141"/>
  </sortState>
  <tableColumns count="11">
    <tableColumn id="1" xr3:uid="{BE0203B2-3C32-4D69-A2C3-509E644CD949}" name="Name" dataDxfId="64"/>
    <tableColumn id="2" xr3:uid="{4A80A315-2E61-4818-A3BB-BDF05ABE9F56}" name="Club" dataDxfId="63"/>
    <tableColumn id="3" xr3:uid="{881CC2AB-7050-436C-B508-462BD8E2E766}" name="Pos" dataDxfId="62"/>
    <tableColumn id="4" xr3:uid="{10240EBE-A5F8-4909-BCC1-BD11B07AC964}" name="Pos2" dataDxfId="61"/>
    <tableColumn id="5" xr3:uid="{6537816E-D67B-499C-B494-4DE70C96F902}" name="Pos3" dataDxfId="60"/>
    <tableColumn id="6" xr3:uid="{D28768EA-21E8-4548-AA31-AE3EC9F0EE59}" name="Pos4" dataDxfId="59"/>
    <tableColumn id="8" xr3:uid="{4195C28F-FCA4-4E60-A5A3-047B0A4345B9}" name="Points 1" dataDxfId="58">
      <calculatedColumnFormula>VLOOKUP(D8,'LOOK UP'!$A$1:$B$65, 2, FALSE)</calculatedColumnFormula>
    </tableColumn>
    <tableColumn id="9" xr3:uid="{0AB81379-2E28-41A6-BC3F-B7C824789CBE}" name="Points 2" dataDxfId="57">
      <calculatedColumnFormula>VLOOKUP(E8,'LOOK UP'!$A$1:$B$65, 2, FALSE)</calculatedColumnFormula>
    </tableColumn>
    <tableColumn id="10" xr3:uid="{1DA4B599-867D-449E-94D6-71E3EA7B1234}" name="Points 3" dataDxfId="56">
      <calculatedColumnFormula>VLOOKUP(F8,'LOOK UP'!$A$1:$B$65, 2, FALSE)</calculatedColumnFormula>
    </tableColumn>
    <tableColumn id="11" xr3:uid="{07A3CB5D-F133-4A7C-BFC4-5F18928F5430}" name="Points 4" dataDxfId="55">
      <calculatedColumnFormula>VLOOKUP(G8,'LOOK UP'!$A$1:$B$65, 2, FALSE)</calculatedColumnFormula>
    </tableColumn>
    <tableColumn id="13" xr3:uid="{D759AA7D-5942-4A96-996C-7B29488D91FD}" name="Points Total" dataDxfId="54">
      <calculatedColumnFormula>SUM(H8:K8)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AD8118-8923-4E2B-9601-3CD5B3497E54}" name="Table1" displayName="Table1" ref="B7:O47" totalsRowShown="0" headerRowDxfId="53" headerRowBorderDxfId="52" tableBorderDxfId="51" totalsRowBorderDxfId="50">
  <autoFilter ref="B7:O47" xr:uid="{59EE8AD5-8DF5-4DC6-9A52-984D62725882}"/>
  <sortState xmlns:xlrd2="http://schemas.microsoft.com/office/spreadsheetml/2017/richdata2" ref="B8:O47">
    <sortCondition descending="1" ref="O8:O47"/>
  </sortState>
  <tableColumns count="14">
    <tableColumn id="1" xr3:uid="{F7B1A8CF-2FE9-4FFA-AD50-D9CC2A20103E}" name="Name" dataDxfId="49"/>
    <tableColumn id="2" xr3:uid="{54B1052C-1841-46E6-86D8-63636385C7DE}" name="Club" dataDxfId="48"/>
    <tableColumn id="3" xr3:uid="{442BFCB8-C2D0-43F4-8270-FD67C3C175AB}" name="Pos" dataDxfId="47"/>
    <tableColumn id="4" xr3:uid="{A94F47C8-076D-4A42-9575-A7298535163B}" name="Pos2" dataDxfId="46"/>
    <tableColumn id="5" xr3:uid="{421C17D0-1872-48A8-B3F9-D002EF31E1E2}" name="Pos3" dataDxfId="45"/>
    <tableColumn id="6" xr3:uid="{E7AEE2CA-7426-4622-99A3-3D841925F69D}" name="Pos4" dataDxfId="44"/>
    <tableColumn id="7" xr3:uid="{A8EC0504-24AB-45C8-BC02-2FA87C7B9515}" name="Pos5" dataDxfId="43"/>
    <tableColumn id="8" xr3:uid="{DFE04BD5-4EA6-4051-812F-6558CF78D0DB}" name="Points" dataDxfId="42">
      <calculatedColumnFormula>VLOOKUP(D8,'LOOK UP'!$A$1:$B$65, 2, FALSE)</calculatedColumnFormula>
    </tableColumn>
    <tableColumn id="9" xr3:uid="{D95AF130-53E0-4D82-A415-F7BE55B73E3C}" name="Points6" dataDxfId="41">
      <calculatedColumnFormula>VLOOKUP(E8,'LOOK UP'!$A$1:$B$65, 2, FALSE)</calculatedColumnFormula>
    </tableColumn>
    <tableColumn id="10" xr3:uid="{85B96BC1-E85E-4C00-B2D4-4EA5E73E907F}" name="Points7" dataDxfId="40">
      <calculatedColumnFormula>VLOOKUP(F8,'LOOK UP'!$A$1:$B$65, 2, FALSE)</calculatedColumnFormula>
    </tableColumn>
    <tableColumn id="11" xr3:uid="{7B025AA5-23C1-4341-9D6D-03B10E70C0A7}" name="Points8" dataDxfId="39">
      <calculatedColumnFormula>VLOOKUP(G8,'LOOK UP'!$A$1:$B$65, 2, FALSE)</calculatedColumnFormula>
    </tableColumn>
    <tableColumn id="12" xr3:uid="{D4155542-A532-449C-8DB7-F07FC592E334}" name="Points9" dataDxfId="38">
      <calculatedColumnFormula>VLOOKUP(H8,'LOOK UP'!$A$1:$B$65, 2, FALSE)</calculatedColumnFormula>
    </tableColumn>
    <tableColumn id="13" xr3:uid="{6B5E68F9-E77C-4107-8811-6EC2114C0729}" name="Points Total" dataDxfId="37">
      <calculatedColumnFormula>SUM(I8:M8)</calculatedColumnFormula>
    </tableColumn>
    <tableColumn id="14" xr3:uid="{22EB1A2F-722C-456D-930F-A26138AD7EBF}" name="Best 3 from 4" dataDxfId="36">
      <calculatedColumnFormula>N8-(SMALL(I8:M8, 1))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214960A-CA0B-4C62-8827-2FC61F052C40}" name="Table4" displayName="Table4" ref="B7:O39" totalsRowShown="0" headerRowDxfId="35" headerRowBorderDxfId="34" tableBorderDxfId="33" totalsRowBorderDxfId="32">
  <autoFilter ref="B7:O39" xr:uid="{1519BE26-0227-4F03-BDDF-B315BDDBE9A3}"/>
  <sortState xmlns:xlrd2="http://schemas.microsoft.com/office/spreadsheetml/2017/richdata2" ref="B8:O39">
    <sortCondition descending="1" ref="O8:O39"/>
  </sortState>
  <tableColumns count="14">
    <tableColumn id="1" xr3:uid="{28A530B5-9369-4246-9771-53972C04E300}" name="Name" dataDxfId="31"/>
    <tableColumn id="2" xr3:uid="{C9D24AAF-7A62-4B63-924A-F8C5FF2F383A}" name="Club" dataDxfId="30"/>
    <tableColumn id="3" xr3:uid="{139F235C-9D38-4379-8C70-3DC07170664F}" name="Pos" dataDxfId="29"/>
    <tableColumn id="4" xr3:uid="{423042A3-77BE-472B-A449-52792B6916F0}" name="Pos2" dataDxfId="28"/>
    <tableColumn id="5" xr3:uid="{A834665E-4F18-48E5-99E4-849A08B18616}" name="Pos3" dataDxfId="27"/>
    <tableColumn id="6" xr3:uid="{20AF7012-0442-40C4-A3DB-2B7BA41D52B6}" name="Pos4" dataDxfId="26"/>
    <tableColumn id="7" xr3:uid="{3FBF889B-0CC7-4002-A192-B6866250B34E}" name="Pos5" dataDxfId="25"/>
    <tableColumn id="8" xr3:uid="{0C50F3F2-6F87-416B-9AA0-294410991C6B}" name="Points" dataDxfId="24">
      <calculatedColumnFormula>VLOOKUP(D8,'LOOK UP'!$A$1:$B$65, 2, FALSE)</calculatedColumnFormula>
    </tableColumn>
    <tableColumn id="9" xr3:uid="{0487BAFB-A501-41E0-8B9B-C5FA0AE53FD6}" name="Points6" dataDxfId="23">
      <calculatedColumnFormula>VLOOKUP(E8,'LOOK UP'!$A$1:$B$65, 2, FALSE)</calculatedColumnFormula>
    </tableColumn>
    <tableColumn id="10" xr3:uid="{03D20B63-1016-49D6-B65A-ABCF2373E530}" name="Points7" dataDxfId="22">
      <calculatedColumnFormula>VLOOKUP(F8,'LOOK UP'!$A$1:$B$65, 2, FALSE)</calculatedColumnFormula>
    </tableColumn>
    <tableColumn id="11" xr3:uid="{A86009A2-D0EF-4CF5-9964-B960B2F22BC8}" name="Points8" dataDxfId="21">
      <calculatedColumnFormula>VLOOKUP(G8,'LOOK UP'!$A$1:$B$65, 2, FALSE)</calculatedColumnFormula>
    </tableColumn>
    <tableColumn id="12" xr3:uid="{9C74E414-B8B0-45E9-93B3-4A1953EBC0B1}" name="Points9" dataDxfId="20">
      <calculatedColumnFormula>VLOOKUP(H8,'LOOK UP'!$A$1:$B$65, 2, FALSE)</calculatedColumnFormula>
    </tableColumn>
    <tableColumn id="13" xr3:uid="{B999BE9F-5F24-4249-B6A4-D4234535DA54}" name="Points Total" dataDxfId="19">
      <calculatedColumnFormula>SUM(I8:M8)</calculatedColumnFormula>
    </tableColumn>
    <tableColumn id="14" xr3:uid="{A28363A8-90FD-4C8A-9F7C-5E6285E6AC85}" name="Best 4 from 5" dataDxfId="18">
      <calculatedColumnFormula>N8-(SMALL(I8:M8, 1))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FF390A9-0C9A-4815-ADA4-4D3A2095F7D5}" name="Table3" displayName="Table3" ref="B7:O45" totalsRowShown="0" headerRowDxfId="17" headerRowBorderDxfId="16" tableBorderDxfId="15" totalsRowBorderDxfId="14">
  <autoFilter ref="B7:O45" xr:uid="{D8DC0086-AFDA-496A-9C7B-E28CAFBFD93F}"/>
  <sortState xmlns:xlrd2="http://schemas.microsoft.com/office/spreadsheetml/2017/richdata2" ref="B8:O45">
    <sortCondition descending="1" ref="O8:O45"/>
  </sortState>
  <tableColumns count="14">
    <tableColumn id="1" xr3:uid="{D6C7D9FD-4542-452D-9E01-DF405DBB9144}" name="Name" dataDxfId="13"/>
    <tableColumn id="2" xr3:uid="{2462E3B1-DE6B-454F-AA03-26EF27D20280}" name="Club" dataDxfId="12"/>
    <tableColumn id="3" xr3:uid="{AA5BCBBB-CDC5-4678-90C4-6AFC8CAF6D75}" name="Pos" dataDxfId="11"/>
    <tableColumn id="4" xr3:uid="{A09E1412-0B01-4574-B1FA-9DBA58990F47}" name="Pos2" dataDxfId="10"/>
    <tableColumn id="5" xr3:uid="{B6016C47-FACE-4653-9C80-752BE47C7D2B}" name="Pos3" dataDxfId="9"/>
    <tableColumn id="6" xr3:uid="{0D3CD068-2047-46FD-ADA7-93B5CCC8A5CD}" name="Pos4" dataDxfId="8"/>
    <tableColumn id="7" xr3:uid="{8CD83001-9E47-4595-8616-1E1BE63B55C2}" name="Pos5" dataDxfId="7"/>
    <tableColumn id="8" xr3:uid="{0C4FDFF3-AFEB-4193-BE31-1C332142289E}" name="Points" dataDxfId="6">
      <calculatedColumnFormula>VLOOKUP(D8,'LOOK UP'!$A$1:$B$65, 2, FALSE)</calculatedColumnFormula>
    </tableColumn>
    <tableColumn id="9" xr3:uid="{8ACF95CB-BE19-4EA4-B5CB-57F5C004BFC4}" name="Points6" dataDxfId="5">
      <calculatedColumnFormula>VLOOKUP(E8,'LOOK UP'!$A$1:$B$65, 2, FALSE)</calculatedColumnFormula>
    </tableColumn>
    <tableColumn id="10" xr3:uid="{99CBBAC3-C216-4638-88DE-700C2FF4CB89}" name="Points7" dataDxfId="4">
      <calculatedColumnFormula>VLOOKUP(F8,'LOOK UP'!$A$1:$B$65, 2, FALSE)</calculatedColumnFormula>
    </tableColumn>
    <tableColumn id="11" xr3:uid="{4E76B6FD-C807-4429-BA39-690E15A6503C}" name="Points8" dataDxfId="3">
      <calculatedColumnFormula>VLOOKUP(G8,'LOOK UP'!$A$1:$B$65, 2, FALSE)</calculatedColumnFormula>
    </tableColumn>
    <tableColumn id="12" xr3:uid="{9AAD96A0-1D90-4661-935D-D1D4CB651CC2}" name="Points9" dataDxfId="2">
      <calculatedColumnFormula>VLOOKUP(H8,'LOOK UP'!$A$1:$B$65, 2, FALSE)</calculatedColumnFormula>
    </tableColumn>
    <tableColumn id="13" xr3:uid="{3B0E1A68-C4EC-4B35-AD7F-566C978085B1}" name="Points Total" dataDxfId="1">
      <calculatedColumnFormula>SUM(I8:M8)</calculatedColumnFormula>
    </tableColumn>
    <tableColumn id="14" xr3:uid="{7F8C8BD9-C526-40E6-A61F-88DE9C762A2B}" name="Best 4 from 5" dataDxfId="0">
      <calculatedColumnFormula>N8-(SMALL(I8:M8, 1))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1"/>
  <sheetViews>
    <sheetView tabSelected="1" workbookViewId="0">
      <selection activeCell="A12" sqref="A12"/>
    </sheetView>
  </sheetViews>
  <sheetFormatPr defaultColWidth="9.21875" defaultRowHeight="14.4" x14ac:dyDescent="0.3"/>
  <cols>
    <col min="1" max="1" width="7.21875" customWidth="1"/>
    <col min="2" max="2" width="21.44140625" bestFit="1" customWidth="1"/>
    <col min="3" max="3" width="33.77734375" bestFit="1" customWidth="1"/>
    <col min="4" max="5" width="8.5546875" style="34" customWidth="1"/>
    <col min="6" max="6" width="15.21875" style="34" customWidth="1"/>
    <col min="7" max="7" width="10.21875" style="34" customWidth="1"/>
    <col min="8" max="8" width="8.5546875" style="34" customWidth="1"/>
    <col min="9" max="9" width="9.21875" style="34" customWidth="1"/>
    <col min="10" max="10" width="12.77734375" style="34" customWidth="1"/>
    <col min="11" max="11" width="12.21875" style="34" customWidth="1"/>
    <col min="12" max="12" width="12.77734375" customWidth="1"/>
    <col min="15" max="15" width="9.21875" customWidth="1"/>
  </cols>
  <sheetData>
    <row r="1" spans="1:12" ht="15" customHeight="1" x14ac:dyDescent="0.3">
      <c r="B1" s="5"/>
      <c r="C1" s="121"/>
      <c r="D1" s="119" t="s">
        <v>248</v>
      </c>
      <c r="E1" s="119"/>
      <c r="F1" s="119"/>
      <c r="G1" s="119"/>
      <c r="H1" s="119"/>
      <c r="I1" s="119"/>
      <c r="J1" s="119"/>
      <c r="K1" s="119"/>
      <c r="L1" s="7"/>
    </row>
    <row r="2" spans="1:12" ht="15.75" customHeight="1" x14ac:dyDescent="0.3">
      <c r="B2" s="5"/>
      <c r="C2" s="121"/>
      <c r="D2" s="119"/>
      <c r="E2" s="119"/>
      <c r="F2" s="119"/>
      <c r="G2" s="119"/>
      <c r="H2" s="119"/>
      <c r="I2" s="119"/>
      <c r="J2" s="119"/>
      <c r="K2" s="119"/>
      <c r="L2" s="7"/>
    </row>
    <row r="3" spans="1:12" ht="15.75" customHeight="1" x14ac:dyDescent="0.3">
      <c r="B3" s="5"/>
      <c r="C3" s="121"/>
      <c r="D3" s="119"/>
      <c r="E3" s="119"/>
      <c r="F3" s="119"/>
      <c r="G3" s="119"/>
      <c r="H3" s="119"/>
      <c r="I3" s="119"/>
      <c r="J3" s="119"/>
      <c r="K3" s="119"/>
      <c r="L3" s="7"/>
    </row>
    <row r="4" spans="1:12" ht="15.75" customHeight="1" thickBot="1" x14ac:dyDescent="0.35">
      <c r="B4" s="5"/>
      <c r="C4" s="122"/>
      <c r="D4" s="120"/>
      <c r="E4" s="120"/>
      <c r="F4" s="120"/>
      <c r="G4" s="120"/>
      <c r="H4" s="120"/>
      <c r="I4" s="120"/>
      <c r="J4" s="120"/>
      <c r="K4" s="120"/>
      <c r="L4" s="7"/>
    </row>
    <row r="5" spans="1:12" s="3" customFormat="1" ht="18.75" customHeight="1" x14ac:dyDescent="0.3">
      <c r="A5" s="123"/>
      <c r="B5" s="124"/>
      <c r="C5" s="125"/>
      <c r="D5" s="24" t="s">
        <v>0</v>
      </c>
      <c r="E5" s="25" t="s">
        <v>1</v>
      </c>
      <c r="F5" s="25" t="s">
        <v>2</v>
      </c>
      <c r="G5" s="25" t="s">
        <v>3</v>
      </c>
      <c r="H5" s="27" t="s">
        <v>0</v>
      </c>
      <c r="I5" s="26" t="s">
        <v>1</v>
      </c>
      <c r="J5" s="26" t="s">
        <v>2</v>
      </c>
      <c r="K5" s="26" t="s">
        <v>3</v>
      </c>
    </row>
    <row r="6" spans="1:12" s="3" customFormat="1" ht="43.2" x14ac:dyDescent="0.3">
      <c r="A6" s="126"/>
      <c r="B6" s="127"/>
      <c r="C6" s="128"/>
      <c r="D6" s="29" t="s">
        <v>133</v>
      </c>
      <c r="E6" s="29" t="s">
        <v>5</v>
      </c>
      <c r="F6" s="29" t="s">
        <v>135</v>
      </c>
      <c r="G6" s="29" t="s">
        <v>136</v>
      </c>
      <c r="H6" s="29" t="s">
        <v>133</v>
      </c>
      <c r="I6" s="29" t="s">
        <v>5</v>
      </c>
      <c r="J6" s="29" t="s">
        <v>135</v>
      </c>
      <c r="K6" s="29" t="s">
        <v>136</v>
      </c>
    </row>
    <row r="7" spans="1:12" s="3" customFormat="1" ht="14.55" customHeight="1" x14ac:dyDescent="0.3">
      <c r="A7" s="1" t="s">
        <v>6</v>
      </c>
      <c r="B7" s="53" t="s">
        <v>7</v>
      </c>
      <c r="C7" s="54" t="s">
        <v>9</v>
      </c>
      <c r="D7" s="68" t="s">
        <v>10</v>
      </c>
      <c r="E7" s="69" t="s">
        <v>11</v>
      </c>
      <c r="F7" s="69" t="s">
        <v>12</v>
      </c>
      <c r="G7" s="69" t="s">
        <v>13</v>
      </c>
      <c r="H7" s="68" t="s">
        <v>15</v>
      </c>
      <c r="I7" s="69" t="s">
        <v>16</v>
      </c>
      <c r="J7" s="69" t="s">
        <v>17</v>
      </c>
      <c r="K7" s="69" t="s">
        <v>18</v>
      </c>
      <c r="L7" s="58" t="s">
        <v>19</v>
      </c>
    </row>
    <row r="8" spans="1:12" x14ac:dyDescent="0.3">
      <c r="A8" s="6">
        <v>1</v>
      </c>
      <c r="B8" s="2" t="s">
        <v>158</v>
      </c>
      <c r="C8" s="2" t="s">
        <v>137</v>
      </c>
      <c r="D8" s="31">
        <v>1</v>
      </c>
      <c r="E8" s="31"/>
      <c r="F8" s="31">
        <v>4</v>
      </c>
      <c r="G8" s="31">
        <v>11</v>
      </c>
      <c r="H8" s="33">
        <f>VLOOKUP(D8,'LOOK UP'!$A$1:$B$65, 2, FALSE)</f>
        <v>35</v>
      </c>
      <c r="I8" s="33">
        <f>VLOOKUP(E8,'LOOK UP'!$A$1:$B$65, 2, FALSE)</f>
        <v>0</v>
      </c>
      <c r="J8" s="33">
        <f>VLOOKUP(F8,'LOOK UP'!$A$1:$B$65, 2, FALSE)</f>
        <v>23</v>
      </c>
      <c r="K8" s="33">
        <f>VLOOKUP(G8,'LOOK UP'!$A$1:$B$65, 2, FALSE)</f>
        <v>10</v>
      </c>
      <c r="L8" s="17">
        <f t="shared" ref="L8:L39" si="0">SUM(H8:K8)</f>
        <v>68</v>
      </c>
    </row>
    <row r="9" spans="1:12" x14ac:dyDescent="0.3">
      <c r="A9" s="6">
        <v>2</v>
      </c>
      <c r="B9" s="2" t="s">
        <v>153</v>
      </c>
      <c r="C9" s="2" t="s">
        <v>218</v>
      </c>
      <c r="D9" s="31">
        <v>16</v>
      </c>
      <c r="E9" s="31">
        <v>3</v>
      </c>
      <c r="F9" s="116">
        <v>6</v>
      </c>
      <c r="G9" s="31">
        <v>10</v>
      </c>
      <c r="H9" s="33">
        <f>VLOOKUP(D9,'LOOK UP'!$A$1:$B$65, 2, FALSE)</f>
        <v>5</v>
      </c>
      <c r="I9" s="33">
        <f>VLOOKUP(E9,'LOOK UP'!$A$1:$B$65, 2, FALSE)</f>
        <v>25</v>
      </c>
      <c r="J9" s="33">
        <f>VLOOKUP(F9,'LOOK UP'!$A$1:$B$65, 2, FALSE)</f>
        <v>19</v>
      </c>
      <c r="K9" s="33">
        <f>VLOOKUP(G9,'LOOK UP'!$A$1:$B$65, 2, FALSE)</f>
        <v>11</v>
      </c>
      <c r="L9" s="17">
        <f t="shared" si="0"/>
        <v>60</v>
      </c>
    </row>
    <row r="10" spans="1:12" x14ac:dyDescent="0.3">
      <c r="A10" s="6">
        <v>3</v>
      </c>
      <c r="B10" s="2" t="s">
        <v>152</v>
      </c>
      <c r="C10" s="2" t="s">
        <v>218</v>
      </c>
      <c r="D10" s="31">
        <v>15</v>
      </c>
      <c r="E10" s="31">
        <v>6</v>
      </c>
      <c r="F10" s="116">
        <v>34</v>
      </c>
      <c r="G10" s="31">
        <v>3</v>
      </c>
      <c r="H10" s="33">
        <f>VLOOKUP(D10,'LOOK UP'!$A$1:$B$65, 2, FALSE)</f>
        <v>6</v>
      </c>
      <c r="I10" s="33">
        <f>VLOOKUP(E10,'LOOK UP'!$A$1:$B$65, 2, FALSE)</f>
        <v>19</v>
      </c>
      <c r="J10" s="33">
        <f>VLOOKUP(F10,'LOOK UP'!$A$1:$B$65, 2, FALSE)</f>
        <v>0</v>
      </c>
      <c r="K10" s="33">
        <f>VLOOKUP(G10,'LOOK UP'!$A$1:$B$65, 2, FALSE)</f>
        <v>25</v>
      </c>
      <c r="L10" s="17">
        <f t="shared" si="0"/>
        <v>50</v>
      </c>
    </row>
    <row r="11" spans="1:12" x14ac:dyDescent="0.3">
      <c r="A11" s="6">
        <v>4</v>
      </c>
      <c r="B11" s="2" t="s">
        <v>159</v>
      </c>
      <c r="C11" s="2" t="s">
        <v>137</v>
      </c>
      <c r="D11" s="31">
        <v>6</v>
      </c>
      <c r="E11" s="2">
        <v>5</v>
      </c>
      <c r="F11" s="2">
        <v>11</v>
      </c>
      <c r="G11" s="2"/>
      <c r="H11" s="9">
        <f>VLOOKUP(D11,'LOOK UP'!$A$1:$B$65, 2, FALSE)</f>
        <v>19</v>
      </c>
      <c r="I11" s="9">
        <f>VLOOKUP(E11,'LOOK UP'!$A$1:$B$65, 2, FALSE)</f>
        <v>21</v>
      </c>
      <c r="J11" s="9">
        <f>VLOOKUP(F11,'LOOK UP'!$A$1:$B$65, 2, FALSE)</f>
        <v>10</v>
      </c>
      <c r="K11" s="9">
        <f>VLOOKUP(G11,'LOOK UP'!$A$1:$B$65, 2, FALSE)</f>
        <v>0</v>
      </c>
      <c r="L11" s="17">
        <f t="shared" si="0"/>
        <v>50</v>
      </c>
    </row>
    <row r="12" spans="1:12" x14ac:dyDescent="0.3">
      <c r="A12" s="6">
        <v>5</v>
      </c>
      <c r="B12" s="2" t="s">
        <v>26</v>
      </c>
      <c r="C12" s="2" t="s">
        <v>137</v>
      </c>
      <c r="D12" s="31">
        <v>10</v>
      </c>
      <c r="E12" s="31"/>
      <c r="F12" s="31">
        <v>14</v>
      </c>
      <c r="G12" s="31">
        <v>2</v>
      </c>
      <c r="H12" s="33">
        <f>VLOOKUP(D12,'LOOK UP'!$A$1:$B$65, 2, FALSE)</f>
        <v>11</v>
      </c>
      <c r="I12" s="33">
        <f>VLOOKUP(E12,'LOOK UP'!$A$1:$B$65, 2, FALSE)</f>
        <v>0</v>
      </c>
      <c r="J12" s="33">
        <f>VLOOKUP(F12,'LOOK UP'!$A$1:$B$65, 2, FALSE)</f>
        <v>7</v>
      </c>
      <c r="K12" s="33">
        <f>VLOOKUP(G12,'LOOK UP'!$A$1:$B$65, 2, FALSE)</f>
        <v>30</v>
      </c>
      <c r="L12" s="17">
        <f t="shared" si="0"/>
        <v>48</v>
      </c>
    </row>
    <row r="13" spans="1:12" x14ac:dyDescent="0.3">
      <c r="A13" s="6">
        <v>6</v>
      </c>
      <c r="B13" s="2" t="s">
        <v>28</v>
      </c>
      <c r="C13" s="2" t="s">
        <v>213</v>
      </c>
      <c r="D13" s="31">
        <v>8</v>
      </c>
      <c r="E13" s="2"/>
      <c r="F13" s="2">
        <v>2</v>
      </c>
      <c r="G13" s="31"/>
      <c r="H13" s="9">
        <f>VLOOKUP(D13,'LOOK UP'!$A$1:$B$65, 2, FALSE)</f>
        <v>15</v>
      </c>
      <c r="I13" s="9">
        <f>VLOOKUP(E13,'LOOK UP'!$A$1:$B$65, 2, FALSE)</f>
        <v>0</v>
      </c>
      <c r="J13" s="9">
        <f>VLOOKUP(F13,'LOOK UP'!$A$1:$B$65, 2, FALSE)</f>
        <v>30</v>
      </c>
      <c r="K13" s="9">
        <f>VLOOKUP(G13,'LOOK UP'!$A$1:$B$65, 2, FALSE)</f>
        <v>0</v>
      </c>
      <c r="L13" s="17">
        <f t="shared" si="0"/>
        <v>45</v>
      </c>
    </row>
    <row r="14" spans="1:12" x14ac:dyDescent="0.3">
      <c r="A14" s="6">
        <v>7</v>
      </c>
      <c r="B14" s="2" t="s">
        <v>146</v>
      </c>
      <c r="C14" s="2" t="s">
        <v>218</v>
      </c>
      <c r="D14" s="31">
        <v>7</v>
      </c>
      <c r="E14" s="31">
        <v>8</v>
      </c>
      <c r="F14" s="116">
        <v>10</v>
      </c>
      <c r="G14" s="31">
        <v>20</v>
      </c>
      <c r="H14" s="33">
        <f>VLOOKUP(D14,'LOOK UP'!$A$1:$B$65, 2, FALSE)</f>
        <v>17</v>
      </c>
      <c r="I14" s="33">
        <f>VLOOKUP(E14,'LOOK UP'!$A$1:$B$65, 2, FALSE)</f>
        <v>15</v>
      </c>
      <c r="J14" s="33">
        <f>VLOOKUP(F14,'LOOK UP'!$A$1:$B$65, 2, FALSE)</f>
        <v>11</v>
      </c>
      <c r="K14" s="33">
        <f>VLOOKUP(G14,'LOOK UP'!$A$1:$B$65, 2, FALSE)</f>
        <v>1</v>
      </c>
      <c r="L14" s="17">
        <f t="shared" si="0"/>
        <v>44</v>
      </c>
    </row>
    <row r="15" spans="1:12" x14ac:dyDescent="0.3">
      <c r="A15" s="6">
        <v>8</v>
      </c>
      <c r="B15" s="2" t="s">
        <v>161</v>
      </c>
      <c r="C15" s="2" t="s">
        <v>137</v>
      </c>
      <c r="D15" s="31">
        <v>14</v>
      </c>
      <c r="E15" s="2">
        <v>1</v>
      </c>
      <c r="F15" s="2"/>
      <c r="G15" s="2"/>
      <c r="H15" s="9">
        <f>VLOOKUP(D15,'LOOK UP'!$A$1:$B$65, 2, FALSE)</f>
        <v>7</v>
      </c>
      <c r="I15" s="9">
        <f>VLOOKUP(E15,'LOOK UP'!$A$1:$B$65, 2, FALSE)</f>
        <v>35</v>
      </c>
      <c r="J15" s="9">
        <f>VLOOKUP(F15,'LOOK UP'!$A$1:$B$65, 2, FALSE)</f>
        <v>0</v>
      </c>
      <c r="K15" s="9">
        <f>VLOOKUP(G15,'LOOK UP'!$A$1:$B$65, 2, FALSE)</f>
        <v>0</v>
      </c>
      <c r="L15" s="17">
        <f t="shared" si="0"/>
        <v>42</v>
      </c>
    </row>
    <row r="16" spans="1:12" x14ac:dyDescent="0.3">
      <c r="A16" s="6">
        <v>9</v>
      </c>
      <c r="B16" s="2" t="s">
        <v>160</v>
      </c>
      <c r="C16" s="2" t="s">
        <v>137</v>
      </c>
      <c r="D16" s="31">
        <v>12</v>
      </c>
      <c r="E16" s="31">
        <v>2</v>
      </c>
      <c r="F16" s="31">
        <v>25</v>
      </c>
      <c r="G16" s="31"/>
      <c r="H16" s="33">
        <f>VLOOKUP(D16,'LOOK UP'!$A$1:$B$65, 2, FALSE)</f>
        <v>9</v>
      </c>
      <c r="I16" s="33">
        <f>VLOOKUP(E16,'LOOK UP'!$A$1:$B$65, 2, FALSE)</f>
        <v>30</v>
      </c>
      <c r="J16" s="33">
        <f>VLOOKUP(F16,'LOOK UP'!$A$1:$B$65, 2, FALSE)</f>
        <v>0</v>
      </c>
      <c r="K16" s="33">
        <f>VLOOKUP(G16,'LOOK UP'!$A$1:$B$65, 2, FALSE)</f>
        <v>0</v>
      </c>
      <c r="L16" s="17">
        <f t="shared" si="0"/>
        <v>39</v>
      </c>
    </row>
    <row r="17" spans="1:12" x14ac:dyDescent="0.3">
      <c r="A17" s="6">
        <v>10</v>
      </c>
      <c r="B17" s="2" t="s">
        <v>199</v>
      </c>
      <c r="C17" s="2" t="s">
        <v>188</v>
      </c>
      <c r="D17" s="31"/>
      <c r="E17" s="2">
        <v>12</v>
      </c>
      <c r="F17" s="114">
        <v>15</v>
      </c>
      <c r="G17" s="31">
        <v>5</v>
      </c>
      <c r="H17" s="9">
        <f>VLOOKUP(D17,'LOOK UP'!$A$1:$B$65, 2, FALSE)</f>
        <v>0</v>
      </c>
      <c r="I17" s="33">
        <f>VLOOKUP(E17,'LOOK UP'!$A$1:$B$65, 2, FALSE)</f>
        <v>9</v>
      </c>
      <c r="J17" s="9">
        <f>VLOOKUP(F17,'LOOK UP'!$A$1:$B$65, 2, FALSE)</f>
        <v>6</v>
      </c>
      <c r="K17" s="9">
        <f>VLOOKUP(G17,'LOOK UP'!$A$1:$B$65, 2, FALSE)</f>
        <v>21</v>
      </c>
      <c r="L17" s="17">
        <f t="shared" si="0"/>
        <v>36</v>
      </c>
    </row>
    <row r="18" spans="1:12" x14ac:dyDescent="0.3">
      <c r="A18" s="6">
        <v>11</v>
      </c>
      <c r="B18" s="2" t="s">
        <v>211</v>
      </c>
      <c r="C18" s="2" t="s">
        <v>212</v>
      </c>
      <c r="D18" s="31"/>
      <c r="E18" s="31"/>
      <c r="F18" s="31">
        <v>1</v>
      </c>
      <c r="G18" s="2"/>
      <c r="H18" s="33">
        <f>VLOOKUP(D18,'LOOK UP'!$A$1:$B$65, 2, FALSE)</f>
        <v>0</v>
      </c>
      <c r="I18" s="33">
        <f>VLOOKUP(E18,'LOOK UP'!$A$1:$B$65, 2, FALSE)</f>
        <v>0</v>
      </c>
      <c r="J18" s="33">
        <f>VLOOKUP(F18,'LOOK UP'!$A$1:$B$65, 2, FALSE)</f>
        <v>35</v>
      </c>
      <c r="K18" s="33">
        <f>VLOOKUP(G18,'LOOK UP'!$A$1:$B$65, 2, FALSE)</f>
        <v>0</v>
      </c>
      <c r="L18" s="17">
        <f t="shared" si="0"/>
        <v>35</v>
      </c>
    </row>
    <row r="19" spans="1:12" x14ac:dyDescent="0.3">
      <c r="A19" s="6">
        <v>12</v>
      </c>
      <c r="B19" s="2" t="s">
        <v>268</v>
      </c>
      <c r="C19" s="2" t="s">
        <v>263</v>
      </c>
      <c r="D19" s="31"/>
      <c r="E19" s="31"/>
      <c r="F19" s="116"/>
      <c r="G19" s="31">
        <v>1</v>
      </c>
      <c r="H19" s="33">
        <f>VLOOKUP(D19,'LOOK UP'!$A$1:$B$65, 2, FALSE)</f>
        <v>0</v>
      </c>
      <c r="I19" s="33">
        <f>VLOOKUP(E19,'LOOK UP'!$A$1:$B$65, 2, FALSE)</f>
        <v>0</v>
      </c>
      <c r="J19" s="33">
        <f>VLOOKUP(F19,'LOOK UP'!$A$1:$B$65, 2, FALSE)</f>
        <v>0</v>
      </c>
      <c r="K19" s="33">
        <f>VLOOKUP(G19,'LOOK UP'!$A$1:$B$65, 2, FALSE)</f>
        <v>35</v>
      </c>
      <c r="L19" s="17">
        <f t="shared" si="0"/>
        <v>35</v>
      </c>
    </row>
    <row r="20" spans="1:12" x14ac:dyDescent="0.3">
      <c r="A20" s="6">
        <v>13</v>
      </c>
      <c r="B20" s="2" t="s">
        <v>21</v>
      </c>
      <c r="C20" s="2" t="s">
        <v>140</v>
      </c>
      <c r="D20" s="31">
        <v>4</v>
      </c>
      <c r="E20" s="2"/>
      <c r="F20" s="2">
        <v>13</v>
      </c>
      <c r="G20" s="31"/>
      <c r="H20" s="9">
        <f>VLOOKUP(D20,'LOOK UP'!$A$1:$B$65, 2, FALSE)</f>
        <v>23</v>
      </c>
      <c r="I20" s="9">
        <f>VLOOKUP(E20,'LOOK UP'!$A$1:$B$65, 2, FALSE)</f>
        <v>0</v>
      </c>
      <c r="J20" s="9">
        <f>VLOOKUP(F20,'LOOK UP'!$A$1:$B$65, 2, FALSE)</f>
        <v>8</v>
      </c>
      <c r="K20" s="9">
        <f>VLOOKUP(G20,'LOOK UP'!$A$1:$B$65, 2, FALSE)</f>
        <v>0</v>
      </c>
      <c r="L20" s="17">
        <f t="shared" si="0"/>
        <v>31</v>
      </c>
    </row>
    <row r="21" spans="1:12" x14ac:dyDescent="0.3">
      <c r="A21" s="6">
        <v>14</v>
      </c>
      <c r="B21" s="2" t="s">
        <v>143</v>
      </c>
      <c r="C21" s="2" t="s">
        <v>138</v>
      </c>
      <c r="D21" s="31">
        <v>2</v>
      </c>
      <c r="E21" s="31"/>
      <c r="F21" s="31"/>
      <c r="G21" s="31"/>
      <c r="H21" s="33">
        <f>VLOOKUP(D21,'LOOK UP'!$A$1:$B$65, 2, FALSE)</f>
        <v>30</v>
      </c>
      <c r="I21" s="33">
        <f>VLOOKUP(E21,'LOOK UP'!$A$1:$B$65, 2, FALSE)</f>
        <v>0</v>
      </c>
      <c r="J21" s="33">
        <f>VLOOKUP(F21,'LOOK UP'!$A$1:$B$65, 2, FALSE)</f>
        <v>0</v>
      </c>
      <c r="K21" s="33">
        <f>VLOOKUP(G21,'LOOK UP'!$A$1:$B$65, 2, FALSE)</f>
        <v>0</v>
      </c>
      <c r="L21" s="17">
        <f t="shared" si="0"/>
        <v>30</v>
      </c>
    </row>
    <row r="22" spans="1:12" x14ac:dyDescent="0.3">
      <c r="A22" s="6">
        <v>15</v>
      </c>
      <c r="B22" s="2" t="s">
        <v>221</v>
      </c>
      <c r="C22" s="2" t="s">
        <v>171</v>
      </c>
      <c r="D22" s="31"/>
      <c r="E22" s="2"/>
      <c r="F22" s="2">
        <v>9</v>
      </c>
      <c r="G22" s="31">
        <v>7</v>
      </c>
      <c r="H22" s="9">
        <f>VLOOKUP(D22,'LOOK UP'!$A$1:$B$65, 2, FALSE)</f>
        <v>0</v>
      </c>
      <c r="I22" s="9">
        <f>VLOOKUP(E22,'LOOK UP'!$A$1:$B$65, 2, FALSE)</f>
        <v>0</v>
      </c>
      <c r="J22" s="9">
        <f>VLOOKUP(F22,'LOOK UP'!$A$1:$B$65, 2, FALSE)</f>
        <v>13</v>
      </c>
      <c r="K22" s="9">
        <f>VLOOKUP(G22,'LOOK UP'!$A$1:$B$65, 2, FALSE)</f>
        <v>17</v>
      </c>
      <c r="L22" s="17">
        <f t="shared" si="0"/>
        <v>30</v>
      </c>
    </row>
    <row r="23" spans="1:12" x14ac:dyDescent="0.3">
      <c r="A23" s="6">
        <v>16</v>
      </c>
      <c r="B23" s="2" t="s">
        <v>195</v>
      </c>
      <c r="C23" s="2" t="s">
        <v>213</v>
      </c>
      <c r="D23" s="31"/>
      <c r="E23" s="31">
        <v>4</v>
      </c>
      <c r="F23" s="31">
        <v>18</v>
      </c>
      <c r="G23" s="31"/>
      <c r="H23" s="33">
        <f>VLOOKUP(D23,'LOOK UP'!$A$1:$B$65, 2, FALSE)</f>
        <v>0</v>
      </c>
      <c r="I23" s="33">
        <f>VLOOKUP(E23,'LOOK UP'!$A$1:$B$65, 2, FALSE)</f>
        <v>23</v>
      </c>
      <c r="J23" s="33">
        <f>VLOOKUP(F23,'LOOK UP'!$A$1:$B$65, 2, FALSE)</f>
        <v>3</v>
      </c>
      <c r="K23" s="33">
        <f>VLOOKUP(G23,'LOOK UP'!$A$1:$B$65, 2, FALSE)</f>
        <v>0</v>
      </c>
      <c r="L23" s="17">
        <f t="shared" si="0"/>
        <v>26</v>
      </c>
    </row>
    <row r="24" spans="1:12" x14ac:dyDescent="0.3">
      <c r="A24" s="6">
        <v>17</v>
      </c>
      <c r="B24" s="2" t="s">
        <v>144</v>
      </c>
      <c r="C24" s="2" t="s">
        <v>139</v>
      </c>
      <c r="D24" s="31">
        <v>3</v>
      </c>
      <c r="E24" s="2"/>
      <c r="F24" s="2"/>
      <c r="G24" s="2"/>
      <c r="H24" s="9">
        <f>VLOOKUP(D24,'LOOK UP'!$A$1:$B$65, 2, FALSE)</f>
        <v>25</v>
      </c>
      <c r="I24" s="9">
        <f>VLOOKUP(E24,'LOOK UP'!$A$1:$B$65, 2, FALSE)</f>
        <v>0</v>
      </c>
      <c r="J24" s="9">
        <f>VLOOKUP(F24,'LOOK UP'!$A$1:$B$65, 2, FALSE)</f>
        <v>0</v>
      </c>
      <c r="K24" s="9">
        <f>VLOOKUP(G24,'LOOK UP'!$A$1:$B$65, 2, FALSE)</f>
        <v>0</v>
      </c>
      <c r="L24" s="17">
        <f t="shared" si="0"/>
        <v>25</v>
      </c>
    </row>
    <row r="25" spans="1:12" x14ac:dyDescent="0.3">
      <c r="A25" s="6">
        <v>18</v>
      </c>
      <c r="B25" s="2" t="s">
        <v>214</v>
      </c>
      <c r="C25" s="2" t="s">
        <v>215</v>
      </c>
      <c r="D25" s="31"/>
      <c r="E25" s="2"/>
      <c r="F25" s="2">
        <v>3</v>
      </c>
      <c r="G25" s="2"/>
      <c r="H25" s="9">
        <f>VLOOKUP(D25,'LOOK UP'!$A$1:$B$65, 2, FALSE)</f>
        <v>0</v>
      </c>
      <c r="I25" s="33">
        <f>VLOOKUP(E25,'LOOK UP'!$A$1:$B$65, 2, FALSE)</f>
        <v>0</v>
      </c>
      <c r="J25" s="9">
        <f>VLOOKUP(F25,'LOOK UP'!$A$1:$B$65, 2, FALSE)</f>
        <v>25</v>
      </c>
      <c r="K25" s="9">
        <f>VLOOKUP(G25,'LOOK UP'!$A$1:$B$65, 2, FALSE)</f>
        <v>0</v>
      </c>
      <c r="L25" s="17">
        <f t="shared" si="0"/>
        <v>25</v>
      </c>
    </row>
    <row r="26" spans="1:12" ht="15.75" customHeight="1" x14ac:dyDescent="0.3">
      <c r="A26" s="6">
        <v>19</v>
      </c>
      <c r="B26" s="2" t="s">
        <v>172</v>
      </c>
      <c r="C26" s="2" t="s">
        <v>142</v>
      </c>
      <c r="D26" s="31">
        <v>26</v>
      </c>
      <c r="E26" s="2"/>
      <c r="F26" s="31"/>
      <c r="G26" s="31">
        <v>4</v>
      </c>
      <c r="H26" s="33">
        <f>VLOOKUP(D26,'LOOK UP'!$A$1:$B$65, 2, FALSE)</f>
        <v>0</v>
      </c>
      <c r="I26" s="33">
        <f>VLOOKUP(E26,'LOOK UP'!$A$1:$B$65, 2, FALSE)</f>
        <v>0</v>
      </c>
      <c r="J26" s="33">
        <f>VLOOKUP(F26,'LOOK UP'!$A$1:$B$65, 2, FALSE)</f>
        <v>0</v>
      </c>
      <c r="K26" s="33">
        <f>VLOOKUP(G26,'LOOK UP'!$A$1:$B$65, 2, FALSE)</f>
        <v>23</v>
      </c>
      <c r="L26" s="17">
        <f t="shared" si="0"/>
        <v>23</v>
      </c>
    </row>
    <row r="27" spans="1:12" ht="15.75" customHeight="1" x14ac:dyDescent="0.3">
      <c r="A27" s="6">
        <v>20</v>
      </c>
      <c r="B27" s="2" t="s">
        <v>145</v>
      </c>
      <c r="C27" s="2" t="s">
        <v>139</v>
      </c>
      <c r="D27" s="31">
        <v>5</v>
      </c>
      <c r="E27" s="2"/>
      <c r="F27" s="2"/>
      <c r="G27" s="31"/>
      <c r="H27" s="9">
        <f>VLOOKUP(D27,'LOOK UP'!$A$1:$B$65, 2, FALSE)</f>
        <v>21</v>
      </c>
      <c r="I27" s="9">
        <f>VLOOKUP(E27,'LOOK UP'!$A$1:$B$65, 2, FALSE)</f>
        <v>0</v>
      </c>
      <c r="J27" s="9">
        <f>VLOOKUP(F27,'LOOK UP'!$A$1:$B$65, 2, FALSE)</f>
        <v>0</v>
      </c>
      <c r="K27" s="9">
        <f>VLOOKUP(G27,'LOOK UP'!$A$1:$B$65, 2, FALSE)</f>
        <v>0</v>
      </c>
      <c r="L27" s="17">
        <f t="shared" si="0"/>
        <v>21</v>
      </c>
    </row>
    <row r="28" spans="1:12" x14ac:dyDescent="0.3">
      <c r="A28" s="6">
        <v>21</v>
      </c>
      <c r="B28" s="2" t="s">
        <v>216</v>
      </c>
      <c r="C28" s="2" t="s">
        <v>217</v>
      </c>
      <c r="D28" s="31"/>
      <c r="E28" s="31"/>
      <c r="F28" s="31">
        <v>5</v>
      </c>
      <c r="G28" s="31"/>
      <c r="H28" s="33">
        <f>VLOOKUP(D28,'LOOK UP'!$A$1:$B$65, 2, FALSE)</f>
        <v>0</v>
      </c>
      <c r="I28" s="33">
        <f>VLOOKUP(E28,'LOOK UP'!$A$1:$B$65, 2, FALSE)</f>
        <v>0</v>
      </c>
      <c r="J28" s="33">
        <f>VLOOKUP(F28,'LOOK UP'!$A$1:$B$65, 2, FALSE)</f>
        <v>21</v>
      </c>
      <c r="K28" s="33">
        <f>VLOOKUP(G28,'LOOK UP'!$A$1:$B$65, 2, FALSE)</f>
        <v>0</v>
      </c>
      <c r="L28" s="17">
        <f t="shared" si="0"/>
        <v>21</v>
      </c>
    </row>
    <row r="29" spans="1:12" x14ac:dyDescent="0.3">
      <c r="A29" s="6">
        <v>22</v>
      </c>
      <c r="B29" s="2" t="s">
        <v>197</v>
      </c>
      <c r="C29" s="2" t="s">
        <v>137</v>
      </c>
      <c r="D29" s="31"/>
      <c r="E29" s="2">
        <v>10</v>
      </c>
      <c r="F29" s="2">
        <v>43</v>
      </c>
      <c r="G29" s="2">
        <v>12</v>
      </c>
      <c r="H29" s="9">
        <f>VLOOKUP(D29,'LOOK UP'!$A$1:$B$65, 2, FALSE)</f>
        <v>0</v>
      </c>
      <c r="I29" s="9">
        <f>VLOOKUP(E29,'LOOK UP'!$A$1:$B$65, 2, FALSE)</f>
        <v>11</v>
      </c>
      <c r="J29" s="33">
        <f>VLOOKUP(F29,'LOOK UP'!$A$1:$B$65, 2, FALSE)</f>
        <v>0</v>
      </c>
      <c r="K29" s="9">
        <f>VLOOKUP(G29,'LOOK UP'!$A$1:$B$65, 2, FALSE)</f>
        <v>9</v>
      </c>
      <c r="L29" s="17">
        <f t="shared" si="0"/>
        <v>20</v>
      </c>
    </row>
    <row r="30" spans="1:12" x14ac:dyDescent="0.3">
      <c r="A30" s="6">
        <v>23</v>
      </c>
      <c r="B30" s="2" t="s">
        <v>54</v>
      </c>
      <c r="C30" s="2" t="s">
        <v>256</v>
      </c>
      <c r="D30" s="31"/>
      <c r="E30" s="31"/>
      <c r="F30" s="31"/>
      <c r="G30" s="31">
        <v>6</v>
      </c>
      <c r="H30" s="33">
        <f>VLOOKUP(D30,'LOOK UP'!$A$1:$B$65, 2, FALSE)</f>
        <v>0</v>
      </c>
      <c r="I30" s="33">
        <f>VLOOKUP(E30,'LOOK UP'!$A$1:$B$65, 2, FALSE)</f>
        <v>0</v>
      </c>
      <c r="J30" s="33">
        <f>VLOOKUP(F30,'LOOK UP'!$A$1:$B$65, 2, FALSE)</f>
        <v>0</v>
      </c>
      <c r="K30" s="33">
        <f>VLOOKUP(G30,'LOOK UP'!$A$1:$B$65, 2, FALSE)</f>
        <v>19</v>
      </c>
      <c r="L30" s="17">
        <f t="shared" si="0"/>
        <v>19</v>
      </c>
    </row>
    <row r="31" spans="1:12" x14ac:dyDescent="0.3">
      <c r="A31" s="6">
        <v>24</v>
      </c>
      <c r="B31" s="2" t="s">
        <v>219</v>
      </c>
      <c r="C31" s="2" t="s">
        <v>220</v>
      </c>
      <c r="D31" s="31"/>
      <c r="E31" s="31"/>
      <c r="F31" s="31">
        <v>7</v>
      </c>
      <c r="G31" s="2"/>
      <c r="H31" s="33">
        <f>VLOOKUP(D31,'LOOK UP'!$A$1:$B$65, 2, FALSE)</f>
        <v>0</v>
      </c>
      <c r="I31" s="33">
        <f>VLOOKUP(E31,'LOOK UP'!$A$1:$B$65, 2, FALSE)</f>
        <v>0</v>
      </c>
      <c r="J31" s="33">
        <f>VLOOKUP(F31,'LOOK UP'!$A$1:$B$65, 2, FALSE)</f>
        <v>17</v>
      </c>
      <c r="K31" s="33">
        <f>VLOOKUP(G31,'LOOK UP'!$A$1:$B$65, 2, FALSE)</f>
        <v>0</v>
      </c>
      <c r="L31" s="17">
        <f t="shared" si="0"/>
        <v>17</v>
      </c>
    </row>
    <row r="32" spans="1:12" x14ac:dyDescent="0.3">
      <c r="A32" s="6">
        <v>25</v>
      </c>
      <c r="B32" s="2" t="s">
        <v>166</v>
      </c>
      <c r="C32" s="2" t="s">
        <v>186</v>
      </c>
      <c r="D32" s="31">
        <v>23</v>
      </c>
      <c r="E32" s="31">
        <v>7</v>
      </c>
      <c r="F32" s="31">
        <v>37</v>
      </c>
      <c r="G32" s="31">
        <v>28</v>
      </c>
      <c r="H32" s="33">
        <f>VLOOKUP(D32,'LOOK UP'!$A$1:$B$65, 2, FALSE)</f>
        <v>0</v>
      </c>
      <c r="I32" s="33">
        <f>VLOOKUP(E32,'LOOK UP'!$A$1:$B$65, 2, FALSE)</f>
        <v>17</v>
      </c>
      <c r="J32" s="33">
        <f>VLOOKUP(F32,'LOOK UP'!$A$1:$B$65, 2, FALSE)</f>
        <v>0</v>
      </c>
      <c r="K32" s="33">
        <f>VLOOKUP(G32,'LOOK UP'!$A$1:$B$65, 2, FALSE)</f>
        <v>0</v>
      </c>
      <c r="L32" s="17">
        <f t="shared" si="0"/>
        <v>17</v>
      </c>
    </row>
    <row r="33" spans="1:12" x14ac:dyDescent="0.3">
      <c r="A33" s="6">
        <v>26</v>
      </c>
      <c r="B33" s="2" t="s">
        <v>222</v>
      </c>
      <c r="C33" s="2" t="s">
        <v>223</v>
      </c>
      <c r="D33" s="31"/>
      <c r="E33" s="31"/>
      <c r="F33" s="31">
        <v>12</v>
      </c>
      <c r="G33" s="31">
        <v>15</v>
      </c>
      <c r="H33" s="33">
        <f>VLOOKUP(D33,'LOOK UP'!$A$1:$B$65, 2, FALSE)</f>
        <v>0</v>
      </c>
      <c r="I33" s="33">
        <f>VLOOKUP(E33,'LOOK UP'!$A$1:$B$65, 2, FALSE)</f>
        <v>0</v>
      </c>
      <c r="J33" s="33">
        <f>VLOOKUP(F33,'LOOK UP'!$A$1:$B$65, 2, FALSE)</f>
        <v>9</v>
      </c>
      <c r="K33" s="33">
        <f>VLOOKUP(G33,'LOOK UP'!$A$1:$B$65, 2, FALSE)</f>
        <v>6</v>
      </c>
      <c r="L33" s="17">
        <f t="shared" si="0"/>
        <v>15</v>
      </c>
    </row>
    <row r="34" spans="1:12" x14ac:dyDescent="0.3">
      <c r="A34" s="6">
        <v>27</v>
      </c>
      <c r="B34" s="2" t="s">
        <v>278</v>
      </c>
      <c r="C34" s="2" t="s">
        <v>255</v>
      </c>
      <c r="D34" s="31"/>
      <c r="E34" s="31"/>
      <c r="F34" s="31"/>
      <c r="G34" s="31">
        <v>8</v>
      </c>
      <c r="H34" s="103">
        <f>VLOOKUP(D34,'LOOK UP'!$A$1:$B$65, 2, FALSE)</f>
        <v>0</v>
      </c>
      <c r="I34" s="103">
        <f>VLOOKUP(E34,'LOOK UP'!$A$1:$B$65, 2, FALSE)</f>
        <v>0</v>
      </c>
      <c r="J34" s="104">
        <f>VLOOKUP(F34,'LOOK UP'!$A$1:$B$65, 2, FALSE)</f>
        <v>0</v>
      </c>
      <c r="K34" s="104">
        <f>VLOOKUP(G34,'LOOK UP'!$A$1:$B$65, 2, FALSE)</f>
        <v>15</v>
      </c>
      <c r="L34" s="17">
        <f t="shared" si="0"/>
        <v>15</v>
      </c>
    </row>
    <row r="35" spans="1:12" x14ac:dyDescent="0.3">
      <c r="A35" s="6">
        <v>28</v>
      </c>
      <c r="B35" s="2" t="s">
        <v>185</v>
      </c>
      <c r="C35" s="2" t="s">
        <v>171</v>
      </c>
      <c r="D35" s="31">
        <v>38</v>
      </c>
      <c r="E35" s="31"/>
      <c r="F35" s="31">
        <v>8</v>
      </c>
      <c r="G35" s="2"/>
      <c r="H35" s="108">
        <f>VLOOKUP(D35,'LOOK UP'!$A$1:$B$65, 2, FALSE)</f>
        <v>0</v>
      </c>
      <c r="I35" s="108">
        <f>VLOOKUP(E35,'LOOK UP'!$A$1:$B$65, 2, FALSE)</f>
        <v>0</v>
      </c>
      <c r="J35" s="109">
        <f>VLOOKUP(F35,'LOOK UP'!$A$1:$B$65, 2, FALSE)</f>
        <v>15</v>
      </c>
      <c r="K35" s="109">
        <f>VLOOKUP(G35,'LOOK UP'!$A$1:$B$65, 2, FALSE)</f>
        <v>0</v>
      </c>
      <c r="L35" s="17">
        <f t="shared" si="0"/>
        <v>15</v>
      </c>
    </row>
    <row r="36" spans="1:12" x14ac:dyDescent="0.3">
      <c r="A36" s="6">
        <v>29</v>
      </c>
      <c r="B36" s="2" t="s">
        <v>150</v>
      </c>
      <c r="C36" s="2" t="s">
        <v>137</v>
      </c>
      <c r="D36" s="31">
        <v>11</v>
      </c>
      <c r="E36" s="31"/>
      <c r="F36" s="31"/>
      <c r="G36" s="31">
        <v>17</v>
      </c>
      <c r="H36" s="108">
        <f>VLOOKUP(D36,'LOOK UP'!$A$1:$B$65, 2, FALSE)</f>
        <v>10</v>
      </c>
      <c r="I36" s="108">
        <f>VLOOKUP(E36,'LOOK UP'!$A$1:$B$65, 2, FALSE)</f>
        <v>0</v>
      </c>
      <c r="J36" s="109">
        <f>VLOOKUP(F36,'LOOK UP'!$A$1:$B$65, 2, FALSE)</f>
        <v>0</v>
      </c>
      <c r="K36" s="109">
        <f>VLOOKUP(G36,'LOOK UP'!$A$1:$B$65, 2, FALSE)</f>
        <v>4</v>
      </c>
      <c r="L36" s="17">
        <f t="shared" si="0"/>
        <v>14</v>
      </c>
    </row>
    <row r="37" spans="1:12" x14ac:dyDescent="0.3">
      <c r="A37" s="6">
        <v>30</v>
      </c>
      <c r="B37" s="2" t="s">
        <v>196</v>
      </c>
      <c r="C37" s="2" t="s">
        <v>148</v>
      </c>
      <c r="D37" s="31"/>
      <c r="E37" s="31">
        <v>9</v>
      </c>
      <c r="F37" s="31"/>
      <c r="G37" s="31"/>
      <c r="H37" s="108">
        <f>VLOOKUP(D37,'LOOK UP'!$A$1:$B$65, 2, FALSE)</f>
        <v>0</v>
      </c>
      <c r="I37" s="108">
        <f>VLOOKUP(E37,'LOOK UP'!$A$1:$B$65, 2, FALSE)</f>
        <v>13</v>
      </c>
      <c r="J37" s="109">
        <f>VLOOKUP(F37,'LOOK UP'!$A$1:$B$65, 2, FALSE)</f>
        <v>0</v>
      </c>
      <c r="K37" s="109">
        <f>VLOOKUP(G37,'LOOK UP'!$A$1:$B$65, 2, FALSE)</f>
        <v>0</v>
      </c>
      <c r="L37" s="17">
        <f t="shared" si="0"/>
        <v>13</v>
      </c>
    </row>
    <row r="38" spans="1:12" x14ac:dyDescent="0.3">
      <c r="A38" s="6">
        <v>31</v>
      </c>
      <c r="B38" s="2" t="s">
        <v>274</v>
      </c>
      <c r="C38" s="2" t="s">
        <v>262</v>
      </c>
      <c r="D38" s="31"/>
      <c r="E38" s="2"/>
      <c r="F38" s="2"/>
      <c r="G38" s="2">
        <v>9</v>
      </c>
      <c r="H38" s="97">
        <f>VLOOKUP(D38,'LOOK UP'!$A$1:$B$65, 2, FALSE)</f>
        <v>0</v>
      </c>
      <c r="I38" s="108">
        <f>VLOOKUP(E38,'LOOK UP'!$A$1:$B$65, 2, FALSE)</f>
        <v>0</v>
      </c>
      <c r="J38" s="35">
        <f>VLOOKUP(F38,'LOOK UP'!$A$1:$B$65, 2, FALSE)</f>
        <v>0</v>
      </c>
      <c r="K38" s="35">
        <f>VLOOKUP(G38,'LOOK UP'!$A$1:$B$65, 2, FALSE)</f>
        <v>13</v>
      </c>
      <c r="L38" s="17">
        <f t="shared" si="0"/>
        <v>13</v>
      </c>
    </row>
    <row r="39" spans="1:12" x14ac:dyDescent="0.3">
      <c r="A39" s="6">
        <v>32</v>
      </c>
      <c r="B39" s="2" t="s">
        <v>198</v>
      </c>
      <c r="C39" s="2" t="s">
        <v>187</v>
      </c>
      <c r="D39" s="31"/>
      <c r="E39" s="31">
        <v>11</v>
      </c>
      <c r="F39" s="31"/>
      <c r="G39" s="2"/>
      <c r="H39" s="108">
        <f>VLOOKUP(D39,'LOOK UP'!$A$1:$B$65, 2, FALSE)</f>
        <v>0</v>
      </c>
      <c r="I39" s="108">
        <f>VLOOKUP(E39,'LOOK UP'!$A$1:$B$65, 2, FALSE)</f>
        <v>10</v>
      </c>
      <c r="J39" s="109">
        <f>VLOOKUP(F39,'LOOK UP'!$A$1:$B$65, 2, FALSE)</f>
        <v>0</v>
      </c>
      <c r="K39" s="109">
        <f>VLOOKUP(G39,'LOOK UP'!$A$1:$B$65, 2, FALSE)</f>
        <v>0</v>
      </c>
      <c r="L39" s="17">
        <f t="shared" si="0"/>
        <v>10</v>
      </c>
    </row>
    <row r="40" spans="1:12" x14ac:dyDescent="0.3">
      <c r="A40" s="6">
        <v>33</v>
      </c>
      <c r="B40" s="2" t="s">
        <v>174</v>
      </c>
      <c r="C40" s="2" t="s">
        <v>175</v>
      </c>
      <c r="D40" s="31">
        <v>28</v>
      </c>
      <c r="E40" s="31">
        <v>18</v>
      </c>
      <c r="F40" s="31">
        <v>35</v>
      </c>
      <c r="G40" s="31">
        <v>14</v>
      </c>
      <c r="H40" s="108">
        <f>VLOOKUP(D40,'LOOK UP'!$A$1:$B$65, 2, FALSE)</f>
        <v>0</v>
      </c>
      <c r="I40" s="108">
        <f>VLOOKUP(E40,'LOOK UP'!$A$1:$B$65, 2, FALSE)</f>
        <v>3</v>
      </c>
      <c r="J40" s="109">
        <f>VLOOKUP(F40,'LOOK UP'!$A$1:$B$65, 2, FALSE)</f>
        <v>0</v>
      </c>
      <c r="K40" s="109">
        <f>VLOOKUP(G40,'LOOK UP'!$A$1:$B$65, 2, FALSE)</f>
        <v>7</v>
      </c>
      <c r="L40" s="17">
        <f t="shared" ref="L40:L71" si="1">SUM(H40:K40)</f>
        <v>10</v>
      </c>
    </row>
    <row r="41" spans="1:12" x14ac:dyDescent="0.3">
      <c r="A41" s="6">
        <v>34</v>
      </c>
      <c r="B41" s="2" t="s">
        <v>200</v>
      </c>
      <c r="C41" s="2" t="s">
        <v>189</v>
      </c>
      <c r="D41" s="31"/>
      <c r="E41" s="31">
        <v>13</v>
      </c>
      <c r="F41" s="116"/>
      <c r="G41" s="31">
        <v>34</v>
      </c>
      <c r="H41" s="108">
        <f>VLOOKUP(D41,'LOOK UP'!$A$1:$B$65, 2, FALSE)</f>
        <v>0</v>
      </c>
      <c r="I41" s="108">
        <f>VLOOKUP(E41,'LOOK UP'!$A$1:$B$65, 2, FALSE)</f>
        <v>8</v>
      </c>
      <c r="J41" s="109">
        <f>VLOOKUP(F41,'LOOK UP'!$A$1:$B$65, 2, FALSE)</f>
        <v>0</v>
      </c>
      <c r="K41" s="109">
        <f>VLOOKUP(G41,'LOOK UP'!$A$1:$B$65, 2, FALSE)</f>
        <v>0</v>
      </c>
      <c r="L41" s="17">
        <f t="shared" si="1"/>
        <v>8</v>
      </c>
    </row>
    <row r="42" spans="1:12" x14ac:dyDescent="0.3">
      <c r="A42" s="6">
        <v>35</v>
      </c>
      <c r="B42" s="2" t="s">
        <v>259</v>
      </c>
      <c r="C42" s="2" t="str">
        <f>"West Lothian Clarion CC"</f>
        <v>West Lothian Clarion CC</v>
      </c>
      <c r="D42" s="31"/>
      <c r="E42" s="2"/>
      <c r="F42" s="2"/>
      <c r="G42" s="2">
        <v>13</v>
      </c>
      <c r="H42" s="97">
        <f>VLOOKUP(D42,'LOOK UP'!$A$1:$B$65, 2, FALSE)</f>
        <v>0</v>
      </c>
      <c r="I42" s="97">
        <f>VLOOKUP(E42,'LOOK UP'!$A$1:$B$65, 2, FALSE)</f>
        <v>0</v>
      </c>
      <c r="J42" s="35">
        <f>VLOOKUP(F42,'LOOK UP'!$A$1:$B$65, 2, FALSE)</f>
        <v>0</v>
      </c>
      <c r="K42" s="35">
        <f>VLOOKUP(G42,'LOOK UP'!$A$1:$B$65, 2, FALSE)</f>
        <v>8</v>
      </c>
      <c r="L42" s="17">
        <f t="shared" si="1"/>
        <v>8</v>
      </c>
    </row>
    <row r="43" spans="1:12" x14ac:dyDescent="0.3">
      <c r="A43" s="6">
        <v>36</v>
      </c>
      <c r="B43" s="2" t="s">
        <v>151</v>
      </c>
      <c r="C43" s="2" t="s">
        <v>139</v>
      </c>
      <c r="D43" s="31">
        <v>13</v>
      </c>
      <c r="E43" s="2"/>
      <c r="F43" s="2"/>
      <c r="G43" s="31"/>
      <c r="H43" s="97">
        <f>VLOOKUP(D43,'LOOK UP'!$A$1:$B$65, 2, FALSE)</f>
        <v>8</v>
      </c>
      <c r="I43" s="108">
        <f>VLOOKUP(E43,'LOOK UP'!$A$1:$B$65, 2, FALSE)</f>
        <v>0</v>
      </c>
      <c r="J43" s="35">
        <f>VLOOKUP(F43,'LOOK UP'!$A$1:$B$65, 2, FALSE)</f>
        <v>0</v>
      </c>
      <c r="K43" s="35">
        <f>VLOOKUP(G43,'LOOK UP'!$A$1:$B$65, 2, FALSE)</f>
        <v>0</v>
      </c>
      <c r="L43" s="17">
        <f t="shared" si="1"/>
        <v>8</v>
      </c>
    </row>
    <row r="44" spans="1:12" x14ac:dyDescent="0.3">
      <c r="A44" s="6">
        <v>37</v>
      </c>
      <c r="B44" s="2" t="s">
        <v>201</v>
      </c>
      <c r="C44" s="2" t="s">
        <v>190</v>
      </c>
      <c r="D44" s="31"/>
      <c r="E44" s="31">
        <v>14</v>
      </c>
      <c r="F44" s="31"/>
      <c r="G44" s="2"/>
      <c r="H44" s="108">
        <f>VLOOKUP(D44,'LOOK UP'!$A$1:$B$65, 2, FALSE)</f>
        <v>0</v>
      </c>
      <c r="I44" s="108">
        <f>VLOOKUP(E44,'LOOK UP'!$A$1:$B$65, 2, FALSE)</f>
        <v>7</v>
      </c>
      <c r="J44" s="109">
        <f>VLOOKUP(F44,'LOOK UP'!$A$1:$B$65, 2, FALSE)</f>
        <v>0</v>
      </c>
      <c r="K44" s="109">
        <f>VLOOKUP(G44,'LOOK UP'!$A$1:$B$65, 2, FALSE)</f>
        <v>0</v>
      </c>
      <c r="L44" s="17">
        <f t="shared" si="1"/>
        <v>7</v>
      </c>
    </row>
    <row r="45" spans="1:12" x14ac:dyDescent="0.3">
      <c r="A45" s="6">
        <v>38</v>
      </c>
      <c r="B45" s="2" t="s">
        <v>164</v>
      </c>
      <c r="C45" s="2" t="s">
        <v>165</v>
      </c>
      <c r="D45" s="31">
        <v>22</v>
      </c>
      <c r="E45" s="31">
        <v>15</v>
      </c>
      <c r="F45" s="31">
        <v>24</v>
      </c>
      <c r="G45" s="31"/>
      <c r="H45" s="108">
        <f>VLOOKUP(D45,'LOOK UP'!$A$1:$B$65, 2, FALSE)</f>
        <v>0</v>
      </c>
      <c r="I45" s="108">
        <f>VLOOKUP(E45,'LOOK UP'!$A$1:$B$65, 2, FALSE)</f>
        <v>6</v>
      </c>
      <c r="J45" s="109">
        <f>VLOOKUP(F45,'LOOK UP'!$A$1:$B$65, 2, FALSE)</f>
        <v>0</v>
      </c>
      <c r="K45" s="109">
        <f>VLOOKUP(G45,'LOOK UP'!$A$1:$B$65, 2, FALSE)</f>
        <v>0</v>
      </c>
      <c r="L45" s="17">
        <f t="shared" si="1"/>
        <v>6</v>
      </c>
    </row>
    <row r="46" spans="1:12" x14ac:dyDescent="0.3">
      <c r="A46" s="6">
        <v>39</v>
      </c>
      <c r="B46" s="2" t="s">
        <v>170</v>
      </c>
      <c r="C46" s="2" t="s">
        <v>171</v>
      </c>
      <c r="D46" s="31">
        <v>25</v>
      </c>
      <c r="E46" s="2"/>
      <c r="F46" s="31">
        <v>16</v>
      </c>
      <c r="G46" s="2"/>
      <c r="H46" s="108">
        <f>VLOOKUP(D46,'LOOK UP'!$A$1:$B$65, 2, FALSE)</f>
        <v>0</v>
      </c>
      <c r="I46" s="108">
        <f>VLOOKUP(E46,'LOOK UP'!$A$1:$B$65, 2, FALSE)</f>
        <v>0</v>
      </c>
      <c r="J46" s="109">
        <f>VLOOKUP(F46,'LOOK UP'!$A$1:$B$65, 2, FALSE)</f>
        <v>5</v>
      </c>
      <c r="K46" s="109">
        <f>VLOOKUP(G46,'LOOK UP'!$A$1:$B$65, 2, FALSE)</f>
        <v>0</v>
      </c>
      <c r="L46" s="17">
        <f t="shared" si="1"/>
        <v>5</v>
      </c>
    </row>
    <row r="47" spans="1:12" x14ac:dyDescent="0.3">
      <c r="A47" s="6">
        <v>40</v>
      </c>
      <c r="B47" s="2" t="s">
        <v>202</v>
      </c>
      <c r="C47" s="2" t="s">
        <v>194</v>
      </c>
      <c r="D47" s="31"/>
      <c r="E47" s="2">
        <v>16</v>
      </c>
      <c r="F47" s="31"/>
      <c r="G47" s="31"/>
      <c r="H47" s="100">
        <f>VLOOKUP(D47,'LOOK UP'!$A$1:$B$65, 2, FALSE)</f>
        <v>0</v>
      </c>
      <c r="I47" s="100">
        <f>VLOOKUP(E47,'LOOK UP'!$A$1:$B$65, 2, FALSE)</f>
        <v>5</v>
      </c>
      <c r="J47" s="101">
        <f>VLOOKUP(F47,'LOOK UP'!$A$1:$B$65, 2, FALSE)</f>
        <v>0</v>
      </c>
      <c r="K47" s="101">
        <f>VLOOKUP(G47,'LOOK UP'!$A$1:$B$65, 2, FALSE)</f>
        <v>0</v>
      </c>
      <c r="L47" s="17">
        <f t="shared" si="1"/>
        <v>5</v>
      </c>
    </row>
    <row r="48" spans="1:12" x14ac:dyDescent="0.3">
      <c r="A48" s="6">
        <v>41</v>
      </c>
      <c r="B48" s="2" t="s">
        <v>176</v>
      </c>
      <c r="C48" s="2" t="s">
        <v>137</v>
      </c>
      <c r="D48" s="31">
        <v>29</v>
      </c>
      <c r="E48" s="2"/>
      <c r="F48" s="2"/>
      <c r="G48" s="2">
        <v>16</v>
      </c>
      <c r="H48" s="100">
        <f>VLOOKUP(D48,'LOOK UP'!$A$1:$B$65, 2, FALSE)</f>
        <v>0</v>
      </c>
      <c r="I48" s="100">
        <f>VLOOKUP(E48,'LOOK UP'!$A$1:$B$65, 2, FALSE)</f>
        <v>0</v>
      </c>
      <c r="J48" s="101">
        <f>VLOOKUP(F48,'LOOK UP'!$A$1:$B$65, 2, FALSE)</f>
        <v>0</v>
      </c>
      <c r="K48" s="101">
        <f>VLOOKUP(G48,'LOOK UP'!$A$1:$B$65, 2, FALSE)</f>
        <v>5</v>
      </c>
      <c r="L48" s="17">
        <f t="shared" si="1"/>
        <v>5</v>
      </c>
    </row>
    <row r="49" spans="1:12" x14ac:dyDescent="0.3">
      <c r="A49" s="6">
        <v>42</v>
      </c>
      <c r="B49" s="2" t="s">
        <v>154</v>
      </c>
      <c r="C49" s="2" t="s">
        <v>137</v>
      </c>
      <c r="D49" s="31">
        <v>17</v>
      </c>
      <c r="E49" s="31"/>
      <c r="F49" s="31"/>
      <c r="G49" s="2"/>
      <c r="H49" s="103">
        <f>VLOOKUP(D49,'LOOK UP'!$A$1:$B$65, 2, FALSE)</f>
        <v>4</v>
      </c>
      <c r="I49" s="103">
        <f>VLOOKUP(E49,'LOOK UP'!$A$1:$B$65, 2, FALSE)</f>
        <v>0</v>
      </c>
      <c r="J49" s="104">
        <f>VLOOKUP(F49,'LOOK UP'!$A$1:$B$65, 2, FALSE)</f>
        <v>0</v>
      </c>
      <c r="K49" s="104">
        <f>VLOOKUP(G49,'LOOK UP'!$A$1:$B$65, 2, FALSE)</f>
        <v>0</v>
      </c>
      <c r="L49" s="17">
        <f t="shared" si="1"/>
        <v>4</v>
      </c>
    </row>
    <row r="50" spans="1:12" x14ac:dyDescent="0.3">
      <c r="A50" s="6">
        <v>43</v>
      </c>
      <c r="B50" s="2" t="s">
        <v>224</v>
      </c>
      <c r="C50" s="2" t="s">
        <v>225</v>
      </c>
      <c r="D50" s="31"/>
      <c r="E50" s="31"/>
      <c r="F50" s="31">
        <v>17</v>
      </c>
      <c r="G50" s="31">
        <v>22</v>
      </c>
      <c r="H50" s="103">
        <f>VLOOKUP(D50,'LOOK UP'!$A$1:$B$65, 2, FALSE)</f>
        <v>0</v>
      </c>
      <c r="I50" s="103">
        <f>VLOOKUP(E50,'LOOK UP'!$A$1:$B$65, 2, FALSE)</f>
        <v>0</v>
      </c>
      <c r="J50" s="104">
        <f>VLOOKUP(F50,'LOOK UP'!$A$1:$B$65, 2, FALSE)</f>
        <v>4</v>
      </c>
      <c r="K50" s="104">
        <f>VLOOKUP(G50,'LOOK UP'!$A$1:$B$65, 2, FALSE)</f>
        <v>0</v>
      </c>
      <c r="L50" s="17">
        <f t="shared" si="1"/>
        <v>4</v>
      </c>
    </row>
    <row r="51" spans="1:12" x14ac:dyDescent="0.3">
      <c r="A51" s="6">
        <v>44</v>
      </c>
      <c r="B51" s="2" t="s">
        <v>203</v>
      </c>
      <c r="C51" s="2" t="s">
        <v>217</v>
      </c>
      <c r="D51" s="31"/>
      <c r="E51" s="2">
        <v>17</v>
      </c>
      <c r="F51" s="2">
        <v>30</v>
      </c>
      <c r="G51" s="31"/>
      <c r="H51" s="100">
        <f>VLOOKUP(D51,'LOOK UP'!$A$1:$B$65, 2, FALSE)</f>
        <v>0</v>
      </c>
      <c r="I51" s="100">
        <f>VLOOKUP(E51,'LOOK UP'!$A$1:$B$65, 2, FALSE)</f>
        <v>4</v>
      </c>
      <c r="J51" s="101">
        <f>VLOOKUP(F51,'LOOK UP'!$A$1:$B$65, 2, FALSE)</f>
        <v>0</v>
      </c>
      <c r="K51" s="101">
        <f>VLOOKUP(G51,'LOOK UP'!$A$1:$B$65, 2, FALSE)</f>
        <v>0</v>
      </c>
      <c r="L51" s="17">
        <f t="shared" si="1"/>
        <v>4</v>
      </c>
    </row>
    <row r="52" spans="1:12" x14ac:dyDescent="0.3">
      <c r="A52" s="6">
        <v>45</v>
      </c>
      <c r="B52" s="2" t="s">
        <v>184</v>
      </c>
      <c r="C52" s="2" t="s">
        <v>218</v>
      </c>
      <c r="D52" s="31">
        <v>36</v>
      </c>
      <c r="E52" s="2"/>
      <c r="F52" s="31">
        <v>44</v>
      </c>
      <c r="G52" s="31">
        <v>18</v>
      </c>
      <c r="H52" s="103">
        <f>VLOOKUP(D52,'LOOK UP'!$A$1:$B$65, 2, FALSE)</f>
        <v>0</v>
      </c>
      <c r="I52" s="103">
        <f>VLOOKUP(E52,'LOOK UP'!$A$1:$B$65, 2, FALSE)</f>
        <v>0</v>
      </c>
      <c r="J52" s="104">
        <f>VLOOKUP(F52,'LOOK UP'!$A$1:$B$65, 2, FALSE)</f>
        <v>0</v>
      </c>
      <c r="K52" s="104">
        <f>VLOOKUP(G52,'LOOK UP'!$A$1:$B$65, 2, FALSE)</f>
        <v>3</v>
      </c>
      <c r="L52" s="17">
        <f t="shared" si="1"/>
        <v>3</v>
      </c>
    </row>
    <row r="53" spans="1:12" x14ac:dyDescent="0.3">
      <c r="A53" s="6">
        <v>46</v>
      </c>
      <c r="B53" s="2" t="s">
        <v>155</v>
      </c>
      <c r="C53" s="2" t="s">
        <v>148</v>
      </c>
      <c r="D53" s="31">
        <v>18</v>
      </c>
      <c r="E53" s="2"/>
      <c r="F53" s="31"/>
      <c r="G53" s="31">
        <v>23</v>
      </c>
      <c r="H53" s="103">
        <f>VLOOKUP(D53,'LOOK UP'!$A$1:$B$65, 2, FALSE)</f>
        <v>3</v>
      </c>
      <c r="I53" s="103">
        <f>VLOOKUP(E53,'LOOK UP'!$A$1:$B$65, 2, FALSE)</f>
        <v>0</v>
      </c>
      <c r="J53" s="104">
        <f>VLOOKUP(F53,'LOOK UP'!$A$1:$B$65, 2, FALSE)</f>
        <v>0</v>
      </c>
      <c r="K53" s="104">
        <f>VLOOKUP(G53,'LOOK UP'!$A$1:$B$65, 2, FALSE)</f>
        <v>0</v>
      </c>
      <c r="L53" s="17">
        <f t="shared" si="1"/>
        <v>3</v>
      </c>
    </row>
    <row r="54" spans="1:12" x14ac:dyDescent="0.3">
      <c r="A54" s="6">
        <v>47</v>
      </c>
      <c r="B54" s="2" t="s">
        <v>204</v>
      </c>
      <c r="C54" s="2" t="s">
        <v>192</v>
      </c>
      <c r="D54" s="31"/>
      <c r="E54" s="31">
        <v>19</v>
      </c>
      <c r="F54" s="31"/>
      <c r="G54" s="31"/>
      <c r="H54" s="103">
        <f>VLOOKUP(D54,'LOOK UP'!$A$1:$B$65, 2, FALSE)</f>
        <v>0</v>
      </c>
      <c r="I54" s="103">
        <f>VLOOKUP(E54,'LOOK UP'!$A$1:$B$65, 2, FALSE)</f>
        <v>2</v>
      </c>
      <c r="J54" s="104">
        <f>VLOOKUP(F54,'LOOK UP'!$A$1:$B$65, 2, FALSE)</f>
        <v>0</v>
      </c>
      <c r="K54" s="104">
        <f>VLOOKUP(G54,'LOOK UP'!$A$1:$B$65, 2, FALSE)</f>
        <v>0</v>
      </c>
      <c r="L54" s="17">
        <f t="shared" si="1"/>
        <v>2</v>
      </c>
    </row>
    <row r="55" spans="1:12" x14ac:dyDescent="0.3">
      <c r="A55" s="6">
        <v>48</v>
      </c>
      <c r="B55" s="2" t="s">
        <v>147</v>
      </c>
      <c r="C55" s="2" t="s">
        <v>142</v>
      </c>
      <c r="D55" s="31">
        <v>9</v>
      </c>
      <c r="E55" s="2"/>
      <c r="F55" s="116">
        <v>22</v>
      </c>
      <c r="G55" s="31">
        <v>19</v>
      </c>
      <c r="H55" s="103">
        <v>0</v>
      </c>
      <c r="I55" s="103">
        <f>VLOOKUP(E55,'LOOK UP'!$A$1:$B$65, 2, FALSE)</f>
        <v>0</v>
      </c>
      <c r="J55" s="104">
        <f>VLOOKUP(F55,'LOOK UP'!$A$1:$B$65, 2, FALSE)</f>
        <v>0</v>
      </c>
      <c r="K55" s="104">
        <f>VLOOKUP(G55,'LOOK UP'!$A$1:$B$65, 2, FALSE)</f>
        <v>2</v>
      </c>
      <c r="L55" s="17">
        <f t="shared" si="1"/>
        <v>2</v>
      </c>
    </row>
    <row r="56" spans="1:12" x14ac:dyDescent="0.3">
      <c r="A56" s="6">
        <v>49</v>
      </c>
      <c r="B56" s="2" t="s">
        <v>156</v>
      </c>
      <c r="C56" s="2" t="s">
        <v>139</v>
      </c>
      <c r="D56" s="31">
        <v>19</v>
      </c>
      <c r="E56" s="31"/>
      <c r="F56" s="31"/>
      <c r="G56" s="31"/>
      <c r="H56" s="103">
        <f>VLOOKUP(D56,'LOOK UP'!$A$1:$B$65, 2, FALSE)</f>
        <v>2</v>
      </c>
      <c r="I56" s="103">
        <f>VLOOKUP(E56,'LOOK UP'!$A$1:$B$65, 2, FALSE)</f>
        <v>0</v>
      </c>
      <c r="J56" s="104">
        <f>VLOOKUP(F56,'LOOK UP'!$A$1:$B$65, 2, FALSE)</f>
        <v>0</v>
      </c>
      <c r="K56" s="104">
        <f>VLOOKUP(G56,'LOOK UP'!$A$1:$B$65, 2, FALSE)</f>
        <v>0</v>
      </c>
      <c r="L56" s="17">
        <f t="shared" si="1"/>
        <v>2</v>
      </c>
    </row>
    <row r="57" spans="1:12" x14ac:dyDescent="0.3">
      <c r="A57" s="6">
        <v>50</v>
      </c>
      <c r="B57" s="2" t="s">
        <v>226</v>
      </c>
      <c r="C57" s="2" t="s">
        <v>227</v>
      </c>
      <c r="D57" s="31"/>
      <c r="E57" s="31"/>
      <c r="F57" s="31">
        <v>19</v>
      </c>
      <c r="G57" s="31"/>
      <c r="H57" s="103">
        <f>VLOOKUP(D57,'LOOK UP'!$A$1:$B$65, 2, FALSE)</f>
        <v>0</v>
      </c>
      <c r="I57" s="103">
        <f>VLOOKUP(E57,'LOOK UP'!$A$1:$B$65, 2, FALSE)</f>
        <v>0</v>
      </c>
      <c r="J57" s="104">
        <f>VLOOKUP(F57,'LOOK UP'!$A$1:$B$65, 2, FALSE)</f>
        <v>2</v>
      </c>
      <c r="K57" s="104">
        <f>VLOOKUP(G57,'LOOK UP'!$A$1:$B$65, 2, FALSE)</f>
        <v>0</v>
      </c>
      <c r="L57" s="17">
        <f t="shared" si="1"/>
        <v>2</v>
      </c>
    </row>
    <row r="58" spans="1:12" x14ac:dyDescent="0.3">
      <c r="A58" s="6">
        <v>51</v>
      </c>
      <c r="B58" s="2" t="s">
        <v>228</v>
      </c>
      <c r="C58" s="2" t="s">
        <v>148</v>
      </c>
      <c r="D58" s="31"/>
      <c r="E58" s="31"/>
      <c r="F58" s="31">
        <v>20</v>
      </c>
      <c r="G58" s="31"/>
      <c r="H58" s="103">
        <f>VLOOKUP(D58,'LOOK UP'!$A$1:$B$65, 2, FALSE)</f>
        <v>0</v>
      </c>
      <c r="I58" s="103">
        <f>VLOOKUP(E58,'LOOK UP'!$A$1:$B$65, 2, FALSE)</f>
        <v>0</v>
      </c>
      <c r="J58" s="104">
        <f>VLOOKUP(F58,'LOOK UP'!$A$1:$B$65, 2, FALSE)</f>
        <v>1</v>
      </c>
      <c r="K58" s="104">
        <f>VLOOKUP(G58,'LOOK UP'!$A$1:$B$65, 2, FALSE)</f>
        <v>0</v>
      </c>
      <c r="L58" s="17">
        <f t="shared" si="1"/>
        <v>1</v>
      </c>
    </row>
    <row r="59" spans="1:12" x14ac:dyDescent="0.3">
      <c r="A59" s="6">
        <v>52</v>
      </c>
      <c r="B59" s="2" t="s">
        <v>157</v>
      </c>
      <c r="C59" s="2" t="s">
        <v>149</v>
      </c>
      <c r="D59" s="31">
        <v>20</v>
      </c>
      <c r="E59" s="31"/>
      <c r="F59" s="116"/>
      <c r="G59" s="31"/>
      <c r="H59" s="103">
        <f>VLOOKUP(D59,'LOOK UP'!$A$1:$B$65, 2, FALSE)</f>
        <v>1</v>
      </c>
      <c r="I59" s="103">
        <f>VLOOKUP(E59,'LOOK UP'!$A$1:$B$65, 2, FALSE)</f>
        <v>0</v>
      </c>
      <c r="J59" s="104">
        <f>VLOOKUP(F59,'LOOK UP'!$A$1:$B$65, 2, FALSE)</f>
        <v>0</v>
      </c>
      <c r="K59" s="104">
        <f>VLOOKUP(G59,'LOOK UP'!$A$1:$B$65, 2, FALSE)</f>
        <v>0</v>
      </c>
      <c r="L59" s="17">
        <f t="shared" si="1"/>
        <v>1</v>
      </c>
    </row>
    <row r="60" spans="1:12" x14ac:dyDescent="0.3">
      <c r="A60" s="6">
        <v>53</v>
      </c>
      <c r="B60" s="2" t="s">
        <v>177</v>
      </c>
      <c r="C60" s="2" t="s">
        <v>175</v>
      </c>
      <c r="D60" s="31">
        <v>30</v>
      </c>
      <c r="E60" s="2">
        <v>20</v>
      </c>
      <c r="F60" s="31">
        <v>29</v>
      </c>
      <c r="G60" s="31"/>
      <c r="H60" s="103">
        <f>VLOOKUP(D60,'LOOK UP'!$A$1:$B$65, 2, FALSE)</f>
        <v>0</v>
      </c>
      <c r="I60" s="103">
        <f>VLOOKUP(E60,'LOOK UP'!$A$1:$B$65, 2, FALSE)</f>
        <v>1</v>
      </c>
      <c r="J60" s="104">
        <f>VLOOKUP(F60,'LOOK UP'!$A$1:$B$65, 2, FALSE)</f>
        <v>0</v>
      </c>
      <c r="K60" s="104">
        <f>VLOOKUP(G60,'LOOK UP'!$A$1:$B$65, 2, FALSE)</f>
        <v>0</v>
      </c>
      <c r="L60" s="17">
        <f t="shared" si="1"/>
        <v>1</v>
      </c>
    </row>
    <row r="61" spans="1:12" x14ac:dyDescent="0.3">
      <c r="A61" s="6">
        <v>54</v>
      </c>
      <c r="B61" s="2" t="s">
        <v>249</v>
      </c>
      <c r="C61" s="2" t="s">
        <v>186</v>
      </c>
      <c r="D61" s="31"/>
      <c r="E61" s="31"/>
      <c r="F61" s="31"/>
      <c r="G61" s="31"/>
      <c r="H61" s="103">
        <f>VLOOKUP(D61,'LOOK UP'!$A$1:$B$65, 2, FALSE)</f>
        <v>0</v>
      </c>
      <c r="I61" s="103">
        <f>VLOOKUP(E61,'LOOK UP'!$A$1:$B$65, 2, FALSE)</f>
        <v>0</v>
      </c>
      <c r="J61" s="104">
        <f>VLOOKUP(F61,'LOOK UP'!$A$1:$B$65, 2, FALSE)</f>
        <v>0</v>
      </c>
      <c r="K61" s="104">
        <f>VLOOKUP(G61,'LOOK UP'!$A$1:$B$65, 2, FALSE)</f>
        <v>0</v>
      </c>
      <c r="L61" s="17">
        <f t="shared" si="1"/>
        <v>0</v>
      </c>
    </row>
    <row r="62" spans="1:12" x14ac:dyDescent="0.3">
      <c r="A62" s="6">
        <v>55</v>
      </c>
      <c r="B62" s="2" t="s">
        <v>205</v>
      </c>
      <c r="C62" s="2" t="s">
        <v>137</v>
      </c>
      <c r="D62" s="31"/>
      <c r="E62" s="2">
        <v>21</v>
      </c>
      <c r="F62" s="31"/>
      <c r="G62" s="31"/>
      <c r="H62" s="103">
        <f>VLOOKUP(D62,'LOOK UP'!$A$1:$B$65, 2, FALSE)</f>
        <v>0</v>
      </c>
      <c r="I62" s="103">
        <f>VLOOKUP(E62,'LOOK UP'!$A$1:$B$65, 2, FALSE)</f>
        <v>0</v>
      </c>
      <c r="J62" s="104">
        <f>VLOOKUP(F62,'LOOK UP'!$A$1:$B$65, 2, FALSE)</f>
        <v>0</v>
      </c>
      <c r="K62" s="104">
        <f>VLOOKUP(G62,'LOOK UP'!$A$1:$B$65, 2, FALSE)</f>
        <v>0</v>
      </c>
      <c r="L62" s="17">
        <f t="shared" si="1"/>
        <v>0</v>
      </c>
    </row>
    <row r="63" spans="1:12" x14ac:dyDescent="0.3">
      <c r="A63" s="6">
        <v>56</v>
      </c>
      <c r="B63" s="2" t="s">
        <v>178</v>
      </c>
      <c r="C63" s="2" t="s">
        <v>163</v>
      </c>
      <c r="D63" s="31">
        <v>31</v>
      </c>
      <c r="E63" s="31"/>
      <c r="F63" s="31">
        <v>31</v>
      </c>
      <c r="G63" s="31"/>
      <c r="H63" s="103">
        <f>VLOOKUP(D63,'LOOK UP'!$A$1:$B$65, 2, FALSE)</f>
        <v>0</v>
      </c>
      <c r="I63" s="103">
        <f>VLOOKUP(E63,'LOOK UP'!$A$1:$B$65, 2, FALSE)</f>
        <v>0</v>
      </c>
      <c r="J63" s="104">
        <f>VLOOKUP(F63,'LOOK UP'!$A$1:$B$65, 2, FALSE)</f>
        <v>0</v>
      </c>
      <c r="K63" s="104">
        <f>VLOOKUP(G63,'LOOK UP'!$A$1:$B$65, 2, FALSE)</f>
        <v>0</v>
      </c>
      <c r="L63" s="17">
        <f t="shared" si="1"/>
        <v>0</v>
      </c>
    </row>
    <row r="64" spans="1:12" x14ac:dyDescent="0.3">
      <c r="A64" s="6">
        <v>57</v>
      </c>
      <c r="B64" s="2" t="s">
        <v>179</v>
      </c>
      <c r="C64" s="2" t="s">
        <v>139</v>
      </c>
      <c r="D64" s="31">
        <v>32</v>
      </c>
      <c r="E64" s="2"/>
      <c r="F64" s="2"/>
      <c r="G64" s="2"/>
      <c r="H64" s="100">
        <f>VLOOKUP(D64,'LOOK UP'!$A$1:$B$65, 2, FALSE)</f>
        <v>0</v>
      </c>
      <c r="I64" s="103">
        <f>VLOOKUP(E64,'LOOK UP'!$A$1:$B$65, 2, FALSE)</f>
        <v>0</v>
      </c>
      <c r="J64" s="101">
        <f>VLOOKUP(F64,'LOOK UP'!$A$1:$B$65, 2, FALSE)</f>
        <v>0</v>
      </c>
      <c r="K64" s="101">
        <f>VLOOKUP(G64,'LOOK UP'!$A$1:$B$65, 2, FALSE)</f>
        <v>0</v>
      </c>
      <c r="L64" s="17">
        <f t="shared" si="1"/>
        <v>0</v>
      </c>
    </row>
    <row r="65" spans="1:12" x14ac:dyDescent="0.3">
      <c r="A65" s="6">
        <v>58</v>
      </c>
      <c r="B65" s="2" t="s">
        <v>56</v>
      </c>
      <c r="C65" s="2" t="s">
        <v>171</v>
      </c>
      <c r="D65" s="31">
        <v>37</v>
      </c>
      <c r="E65" s="2"/>
      <c r="F65" s="2"/>
      <c r="G65" s="31"/>
      <c r="H65" s="100">
        <f>VLOOKUP(D65,'LOOK UP'!$A$1:$B$65, 2, FALSE)</f>
        <v>0</v>
      </c>
      <c r="I65" s="100">
        <f>VLOOKUP(E65,'LOOK UP'!$A$1:$B$65, 2, FALSE)</f>
        <v>0</v>
      </c>
      <c r="J65" s="101">
        <f>VLOOKUP(F65,'LOOK UP'!$A$1:$B$65, 2, FALSE)</f>
        <v>0</v>
      </c>
      <c r="K65" s="101">
        <f>VLOOKUP(G65,'LOOK UP'!$A$1:$B$65, 2, FALSE)</f>
        <v>0</v>
      </c>
      <c r="L65" s="17">
        <f t="shared" si="1"/>
        <v>0</v>
      </c>
    </row>
    <row r="66" spans="1:12" x14ac:dyDescent="0.3">
      <c r="A66" s="6">
        <v>59</v>
      </c>
      <c r="B66" s="2" t="s">
        <v>250</v>
      </c>
      <c r="C66" s="2" t="s">
        <v>251</v>
      </c>
      <c r="D66" s="31"/>
      <c r="E66" s="31"/>
      <c r="F66" s="31"/>
      <c r="G66" s="31">
        <v>35</v>
      </c>
      <c r="H66" s="103">
        <f>VLOOKUP(D66,'LOOK UP'!$A$1:$B$65, 2, FALSE)</f>
        <v>0</v>
      </c>
      <c r="I66" s="103">
        <f>VLOOKUP(E66,'LOOK UP'!$A$1:$B$65, 2, FALSE)</f>
        <v>0</v>
      </c>
      <c r="J66" s="104">
        <f>VLOOKUP(F66,'LOOK UP'!$A$1:$B$65, 2, FALSE)</f>
        <v>0</v>
      </c>
      <c r="K66" s="104">
        <f>VLOOKUP(G66,'LOOK UP'!$A$1:$B$65, 2, FALSE)</f>
        <v>0</v>
      </c>
      <c r="L66" s="17">
        <f t="shared" si="1"/>
        <v>0</v>
      </c>
    </row>
    <row r="67" spans="1:12" x14ac:dyDescent="0.3">
      <c r="A67" s="6">
        <v>60</v>
      </c>
      <c r="B67" s="2" t="s">
        <v>242</v>
      </c>
      <c r="C67" s="2" t="s">
        <v>171</v>
      </c>
      <c r="D67" s="31"/>
      <c r="E67" s="2"/>
      <c r="F67" s="2">
        <v>40</v>
      </c>
      <c r="G67" s="31"/>
      <c r="H67" s="100">
        <f>VLOOKUP(D67,'LOOK UP'!$A$1:$B$65, 2, FALSE)</f>
        <v>0</v>
      </c>
      <c r="I67" s="100">
        <f>VLOOKUP(E67,'LOOK UP'!$A$1:$B$65, 2, FALSE)</f>
        <v>0</v>
      </c>
      <c r="J67" s="101">
        <f>VLOOKUP(F67,'LOOK UP'!$A$1:$B$65, 2, FALSE)</f>
        <v>0</v>
      </c>
      <c r="K67" s="101">
        <f>VLOOKUP(G67,'LOOK UP'!$A$1:$B$65, 2, FALSE)</f>
        <v>0</v>
      </c>
      <c r="L67" s="17">
        <f t="shared" si="1"/>
        <v>0</v>
      </c>
    </row>
    <row r="68" spans="1:12" x14ac:dyDescent="0.3">
      <c r="A68" s="6">
        <v>61</v>
      </c>
      <c r="B68" s="2" t="s">
        <v>243</v>
      </c>
      <c r="C68" s="2" t="s">
        <v>148</v>
      </c>
      <c r="D68" s="31"/>
      <c r="E68" s="31"/>
      <c r="F68" s="31">
        <v>41</v>
      </c>
      <c r="G68" s="31"/>
      <c r="H68" s="103">
        <f>VLOOKUP(D68,'LOOK UP'!$A$1:$B$65, 2, FALSE)</f>
        <v>0</v>
      </c>
      <c r="I68" s="103">
        <f>VLOOKUP(E68,'LOOK UP'!$A$1:$B$65, 2, FALSE)</f>
        <v>0</v>
      </c>
      <c r="J68" s="104">
        <f>VLOOKUP(F68,'LOOK UP'!$A$1:$B$65, 2, FALSE)</f>
        <v>0</v>
      </c>
      <c r="K68" s="104">
        <f>VLOOKUP(G68,'LOOK UP'!$A$1:$B$65, 2, FALSE)</f>
        <v>0</v>
      </c>
      <c r="L68" s="17">
        <f t="shared" si="1"/>
        <v>0</v>
      </c>
    </row>
    <row r="69" spans="1:12" x14ac:dyDescent="0.3">
      <c r="A69" s="6">
        <v>62</v>
      </c>
      <c r="B69" s="2" t="s">
        <v>181</v>
      </c>
      <c r="C69" s="2" t="s">
        <v>182</v>
      </c>
      <c r="D69" s="31">
        <v>34</v>
      </c>
      <c r="E69" s="2"/>
      <c r="F69" s="2">
        <v>32</v>
      </c>
      <c r="G69" s="2"/>
      <c r="H69" s="100">
        <f>VLOOKUP(D69,'LOOK UP'!$A$1:$B$65, 2, FALSE)</f>
        <v>0</v>
      </c>
      <c r="I69" s="100">
        <f>VLOOKUP(E69,'LOOK UP'!$A$1:$B$65, 2, FALSE)</f>
        <v>0</v>
      </c>
      <c r="J69" s="101">
        <f>VLOOKUP(F69,'LOOK UP'!$A$1:$B$65, 2, FALSE)</f>
        <v>0</v>
      </c>
      <c r="K69" s="101">
        <f>VLOOKUP(G69,'LOOK UP'!$A$1:$B$65, 2, FALSE)</f>
        <v>0</v>
      </c>
      <c r="L69" s="17">
        <f t="shared" si="1"/>
        <v>0</v>
      </c>
    </row>
    <row r="70" spans="1:12" x14ac:dyDescent="0.3">
      <c r="A70" s="6">
        <v>63</v>
      </c>
      <c r="B70" s="2" t="s">
        <v>252</v>
      </c>
      <c r="C70" s="2" t="s">
        <v>253</v>
      </c>
      <c r="D70" s="31"/>
      <c r="E70" s="31"/>
      <c r="F70" s="31"/>
      <c r="G70" s="31"/>
      <c r="H70" s="103">
        <f>VLOOKUP(D70,'LOOK UP'!$A$1:$B$65, 2, FALSE)</f>
        <v>0</v>
      </c>
      <c r="I70" s="103">
        <f>VLOOKUP(E70,'LOOK UP'!$A$1:$B$65, 2, FALSE)</f>
        <v>0</v>
      </c>
      <c r="J70" s="104">
        <f>VLOOKUP(F70,'LOOK UP'!$A$1:$B$65, 2, FALSE)</f>
        <v>0</v>
      </c>
      <c r="K70" s="104">
        <f>VLOOKUP(G70,'LOOK UP'!$A$1:$B$65, 2, FALSE)</f>
        <v>0</v>
      </c>
      <c r="L70" s="17">
        <f t="shared" si="1"/>
        <v>0</v>
      </c>
    </row>
    <row r="71" spans="1:12" x14ac:dyDescent="0.3">
      <c r="A71" s="6">
        <v>64</v>
      </c>
      <c r="B71" s="2" t="s">
        <v>254</v>
      </c>
      <c r="C71" s="2" t="s">
        <v>255</v>
      </c>
      <c r="D71" s="31"/>
      <c r="E71" s="31"/>
      <c r="F71" s="31"/>
      <c r="G71" s="31"/>
      <c r="H71" s="103">
        <f>VLOOKUP(D71,'LOOK UP'!$A$1:$B$65, 2, FALSE)</f>
        <v>0</v>
      </c>
      <c r="I71" s="103">
        <f>VLOOKUP(E71,'LOOK UP'!$A$1:$B$65, 2, FALSE)</f>
        <v>0</v>
      </c>
      <c r="J71" s="104">
        <f>VLOOKUP(F71,'LOOK UP'!$A$1:$B$65, 2, FALSE)</f>
        <v>0</v>
      </c>
      <c r="K71" s="104">
        <f>VLOOKUP(G71,'LOOK UP'!$A$1:$B$65, 2, FALSE)</f>
        <v>0</v>
      </c>
      <c r="L71" s="17">
        <f t="shared" si="1"/>
        <v>0</v>
      </c>
    </row>
    <row r="72" spans="1:12" x14ac:dyDescent="0.3">
      <c r="A72" s="6">
        <v>65</v>
      </c>
      <c r="B72" s="2" t="s">
        <v>231</v>
      </c>
      <c r="C72" s="2" t="s">
        <v>213</v>
      </c>
      <c r="D72" s="31"/>
      <c r="E72" s="2"/>
      <c r="F72" s="2">
        <v>26</v>
      </c>
      <c r="G72" s="31"/>
      <c r="H72" s="100">
        <f>VLOOKUP(D72,'LOOK UP'!$A$1:$B$65, 2, FALSE)</f>
        <v>0</v>
      </c>
      <c r="I72" s="100">
        <f>VLOOKUP(E72,'LOOK UP'!$A$1:$B$65, 2, FALSE)</f>
        <v>0</v>
      </c>
      <c r="J72" s="101">
        <f>VLOOKUP(F72,'LOOK UP'!$A$1:$B$65, 2, FALSE)</f>
        <v>0</v>
      </c>
      <c r="K72" s="101">
        <f>VLOOKUP(G72,'LOOK UP'!$A$1:$B$65, 2, FALSE)</f>
        <v>0</v>
      </c>
      <c r="L72" s="17">
        <f t="shared" ref="L72:L103" si="2">SUM(H72:K72)</f>
        <v>0</v>
      </c>
    </row>
    <row r="73" spans="1:12" x14ac:dyDescent="0.3">
      <c r="A73" s="6">
        <v>66</v>
      </c>
      <c r="B73" s="2" t="s">
        <v>173</v>
      </c>
      <c r="C73" s="2" t="s">
        <v>149</v>
      </c>
      <c r="D73" s="31">
        <v>27</v>
      </c>
      <c r="E73" s="31"/>
      <c r="F73" s="31"/>
      <c r="G73" s="31"/>
      <c r="H73" s="103">
        <f>VLOOKUP(D73,'LOOK UP'!$A$1:$B$65, 2, FALSE)</f>
        <v>0</v>
      </c>
      <c r="I73" s="103">
        <f>VLOOKUP(E73,'LOOK UP'!$A$1:$B$65, 2, FALSE)</f>
        <v>0</v>
      </c>
      <c r="J73" s="104">
        <f>VLOOKUP(F73,'LOOK UP'!$A$1:$B$65, 2, FALSE)</f>
        <v>0</v>
      </c>
      <c r="K73" s="104">
        <f>VLOOKUP(G73,'LOOK UP'!$A$1:$B$65, 2, FALSE)</f>
        <v>0</v>
      </c>
      <c r="L73" s="17">
        <f t="shared" si="2"/>
        <v>0</v>
      </c>
    </row>
    <row r="74" spans="1:12" x14ac:dyDescent="0.3">
      <c r="A74" s="6">
        <v>67</v>
      </c>
      <c r="B74" s="2" t="s">
        <v>257</v>
      </c>
      <c r="C74" s="2" t="s">
        <v>22</v>
      </c>
      <c r="D74" s="31"/>
      <c r="E74" s="2"/>
      <c r="F74" s="31"/>
      <c r="G74" s="31">
        <v>30</v>
      </c>
      <c r="H74" s="103">
        <f>VLOOKUP(D74,'LOOK UP'!$A$1:$B$65, 2, FALSE)</f>
        <v>0</v>
      </c>
      <c r="I74" s="103">
        <f>VLOOKUP(E74,'LOOK UP'!$A$1:$B$65, 2, FALSE)</f>
        <v>0</v>
      </c>
      <c r="J74" s="104">
        <f>VLOOKUP(F74,'LOOK UP'!$A$1:$B$65, 2, FALSE)</f>
        <v>0</v>
      </c>
      <c r="K74" s="104">
        <f>VLOOKUP(G74,'LOOK UP'!$A$1:$B$65, 2, FALSE)</f>
        <v>0</v>
      </c>
      <c r="L74" s="17">
        <f t="shared" si="2"/>
        <v>0</v>
      </c>
    </row>
    <row r="75" spans="1:12" x14ac:dyDescent="0.3">
      <c r="A75" s="6">
        <v>68</v>
      </c>
      <c r="B75" s="2" t="s">
        <v>235</v>
      </c>
      <c r="C75" s="2" t="s">
        <v>236</v>
      </c>
      <c r="D75" s="31"/>
      <c r="E75" s="2"/>
      <c r="F75" s="2">
        <v>33</v>
      </c>
      <c r="G75" s="31"/>
      <c r="H75" s="100">
        <f>VLOOKUP(D75,'LOOK UP'!$A$1:$B$65, 2, FALSE)</f>
        <v>0</v>
      </c>
      <c r="I75" s="100">
        <f>VLOOKUP(E75,'LOOK UP'!$A$1:$B$65, 2, FALSE)</f>
        <v>0</v>
      </c>
      <c r="J75" s="101">
        <f>VLOOKUP(F75,'LOOK UP'!$A$1:$B$65, 2, FALSE)</f>
        <v>0</v>
      </c>
      <c r="K75" s="101">
        <f>VLOOKUP(G75,'LOOK UP'!$A$1:$B$65, 2, FALSE)</f>
        <v>0</v>
      </c>
      <c r="L75" s="17">
        <f t="shared" si="2"/>
        <v>0</v>
      </c>
    </row>
    <row r="76" spans="1:12" x14ac:dyDescent="0.3">
      <c r="A76" s="6">
        <v>69</v>
      </c>
      <c r="B76" s="2" t="s">
        <v>258</v>
      </c>
      <c r="C76" s="2" t="s">
        <v>137</v>
      </c>
      <c r="D76" s="31"/>
      <c r="E76" s="31"/>
      <c r="F76" s="31"/>
      <c r="G76" s="31">
        <v>26</v>
      </c>
      <c r="H76" s="103">
        <f>VLOOKUP(D76,'LOOK UP'!$A$1:$B$65, 2, FALSE)</f>
        <v>0</v>
      </c>
      <c r="I76" s="103">
        <f>VLOOKUP(E76,'LOOK UP'!$A$1:$B$65, 2, FALSE)</f>
        <v>0</v>
      </c>
      <c r="J76" s="104">
        <f>VLOOKUP(F76,'LOOK UP'!$A$1:$B$65, 2, FALSE)</f>
        <v>0</v>
      </c>
      <c r="K76" s="104">
        <f>VLOOKUP(G76,'LOOK UP'!$A$1:$B$65, 2, FALSE)</f>
        <v>0</v>
      </c>
      <c r="L76" s="17">
        <f t="shared" si="2"/>
        <v>0</v>
      </c>
    </row>
    <row r="77" spans="1:12" x14ac:dyDescent="0.3">
      <c r="A77" s="6">
        <v>70</v>
      </c>
      <c r="B77" s="2" t="s">
        <v>260</v>
      </c>
      <c r="C77" s="2" t="s">
        <v>169</v>
      </c>
      <c r="D77" s="31"/>
      <c r="E77" s="2"/>
      <c r="F77" s="31"/>
      <c r="G77" s="31">
        <v>25</v>
      </c>
      <c r="H77" s="103">
        <f>VLOOKUP(D77,'LOOK UP'!$A$1:$B$65, 2, FALSE)</f>
        <v>0</v>
      </c>
      <c r="I77" s="103">
        <f>VLOOKUP(E77,'LOOK UP'!$A$1:$B$65, 2, FALSE)</f>
        <v>0</v>
      </c>
      <c r="J77" s="104">
        <f>VLOOKUP(F77,'LOOK UP'!$A$1:$B$65, 2, FALSE)</f>
        <v>0</v>
      </c>
      <c r="K77" s="104">
        <f>VLOOKUP(G77,'LOOK UP'!$A$1:$B$65, 2, FALSE)</f>
        <v>0</v>
      </c>
      <c r="L77" s="17">
        <f t="shared" si="2"/>
        <v>0</v>
      </c>
    </row>
    <row r="78" spans="1:12" x14ac:dyDescent="0.3">
      <c r="A78" s="6">
        <v>71</v>
      </c>
      <c r="B78" s="2" t="s">
        <v>168</v>
      </c>
      <c r="C78" s="42" t="s">
        <v>169</v>
      </c>
      <c r="D78" s="112">
        <v>24</v>
      </c>
      <c r="E78" s="63"/>
      <c r="F78" s="118"/>
      <c r="G78" s="63"/>
      <c r="H78" s="99">
        <f>VLOOKUP(D78,'LOOK UP'!$A$1:$B$65, 2, FALSE)</f>
        <v>0</v>
      </c>
      <c r="I78" s="103">
        <f>VLOOKUP(E78,'LOOK UP'!$A$1:$B$65, 2, FALSE)</f>
        <v>0</v>
      </c>
      <c r="J78" s="101">
        <f>VLOOKUP(F78,'LOOK UP'!$A$1:$B$65, 2, FALSE)</f>
        <v>0</v>
      </c>
      <c r="K78" s="101">
        <f>VLOOKUP(G78,'LOOK UP'!$A$1:$B$65, 2, FALSE)</f>
        <v>0</v>
      </c>
      <c r="L78" s="17">
        <f t="shared" si="2"/>
        <v>0</v>
      </c>
    </row>
    <row r="79" spans="1:12" x14ac:dyDescent="0.3">
      <c r="A79" s="6">
        <v>72</v>
      </c>
      <c r="B79" s="2" t="s">
        <v>261</v>
      </c>
      <c r="C79" s="42"/>
      <c r="D79" s="112"/>
      <c r="E79" s="98"/>
      <c r="F79" s="98"/>
      <c r="G79" s="98">
        <v>21</v>
      </c>
      <c r="H79" s="102">
        <f>VLOOKUP(D79,'LOOK UP'!$A$1:$B$65, 2, FALSE)</f>
        <v>0</v>
      </c>
      <c r="I79" s="103">
        <f>VLOOKUP(E79,'LOOK UP'!$A$1:$B$65, 2, FALSE)</f>
        <v>0</v>
      </c>
      <c r="J79" s="104">
        <f>VLOOKUP(F79,'LOOK UP'!$A$1:$B$65, 2, FALSE)</f>
        <v>0</v>
      </c>
      <c r="K79" s="104">
        <f>VLOOKUP(G79,'LOOK UP'!$A$1:$B$65, 2, FALSE)</f>
        <v>0</v>
      </c>
      <c r="L79" s="17">
        <f t="shared" si="2"/>
        <v>0</v>
      </c>
    </row>
    <row r="80" spans="1:12" x14ac:dyDescent="0.3">
      <c r="A80" s="6">
        <v>73</v>
      </c>
      <c r="B80" s="2" t="s">
        <v>267</v>
      </c>
      <c r="C80" s="42" t="s">
        <v>262</v>
      </c>
      <c r="D80" s="112"/>
      <c r="E80" s="98"/>
      <c r="F80" s="117"/>
      <c r="G80" s="98"/>
      <c r="H80" s="102">
        <f>VLOOKUP(D80,'LOOK UP'!$A$1:$B$65, 2, FALSE)</f>
        <v>0</v>
      </c>
      <c r="I80" s="103">
        <f>VLOOKUP(E80,'LOOK UP'!$A$1:$B$65, 2, FALSE)</f>
        <v>0</v>
      </c>
      <c r="J80" s="104">
        <f>VLOOKUP(F80,'LOOK UP'!$A$1:$B$65, 2, FALSE)</f>
        <v>0</v>
      </c>
      <c r="K80" s="104">
        <f>VLOOKUP(G80,'LOOK UP'!$A$1:$B$65, 2, FALSE)</f>
        <v>0</v>
      </c>
      <c r="L80" s="17">
        <f t="shared" si="2"/>
        <v>0</v>
      </c>
    </row>
    <row r="81" spans="1:12" x14ac:dyDescent="0.3">
      <c r="A81" s="6">
        <v>74</v>
      </c>
      <c r="B81" s="2" t="s">
        <v>269</v>
      </c>
      <c r="C81" s="42" t="s">
        <v>262</v>
      </c>
      <c r="D81" s="112"/>
      <c r="E81" s="63"/>
      <c r="F81" s="98"/>
      <c r="G81" s="98"/>
      <c r="H81" s="102">
        <f>VLOOKUP(D81,'LOOK UP'!$A$1:$B$65, 2, FALSE)</f>
        <v>0</v>
      </c>
      <c r="I81" s="103">
        <f>VLOOKUP(E81,'LOOK UP'!$A$1:$B$65, 2, FALSE)</f>
        <v>0</v>
      </c>
      <c r="J81" s="104">
        <f>VLOOKUP(F81,'LOOK UP'!$A$1:$B$65, 2, FALSE)</f>
        <v>0</v>
      </c>
      <c r="K81" s="104">
        <f>VLOOKUP(G81,'LOOK UP'!$A$1:$B$65, 2, FALSE)</f>
        <v>0</v>
      </c>
      <c r="L81" s="17">
        <f t="shared" si="2"/>
        <v>0</v>
      </c>
    </row>
    <row r="82" spans="1:12" x14ac:dyDescent="0.3">
      <c r="A82" s="6">
        <v>75</v>
      </c>
      <c r="B82" s="2" t="s">
        <v>270</v>
      </c>
      <c r="C82" s="42" t="s">
        <v>245</v>
      </c>
      <c r="D82" s="112"/>
      <c r="E82" s="98"/>
      <c r="F82" s="98"/>
      <c r="G82" s="98"/>
      <c r="H82" s="102">
        <f>VLOOKUP(D82,'LOOK UP'!$A$1:$B$65, 2, FALSE)</f>
        <v>0</v>
      </c>
      <c r="I82" s="103">
        <f>VLOOKUP(E82,'LOOK UP'!$A$1:$B$65, 2, FALSE)</f>
        <v>0</v>
      </c>
      <c r="J82" s="104">
        <f>VLOOKUP(F82,'LOOK UP'!$A$1:$B$65, 2, FALSE)</f>
        <v>0</v>
      </c>
      <c r="K82" s="104">
        <f>VLOOKUP(G82,'LOOK UP'!$A$1:$B$65, 2, FALSE)</f>
        <v>0</v>
      </c>
      <c r="L82" s="17">
        <f t="shared" si="2"/>
        <v>0</v>
      </c>
    </row>
    <row r="83" spans="1:12" x14ac:dyDescent="0.3">
      <c r="A83" s="6">
        <v>76</v>
      </c>
      <c r="B83" s="17" t="s">
        <v>271</v>
      </c>
      <c r="C83" s="8" t="s">
        <v>148</v>
      </c>
      <c r="D83" s="30"/>
      <c r="E83" s="31"/>
      <c r="F83" s="111"/>
      <c r="G83" s="31"/>
      <c r="H83" s="107">
        <f>VLOOKUP(D83,'LOOK UP'!$A$1:$B$65, 2, FALSE)</f>
        <v>0</v>
      </c>
      <c r="I83" s="108">
        <f>VLOOKUP(E83,'LOOK UP'!$A$1:$B$65, 2, FALSE)</f>
        <v>0</v>
      </c>
      <c r="J83" s="109">
        <f>VLOOKUP(F83,'LOOK UP'!$A$1:$B$65, 2, FALSE)</f>
        <v>0</v>
      </c>
      <c r="K83" s="109">
        <f>VLOOKUP(G83,'LOOK UP'!$A$1:$B$65, 2, FALSE)</f>
        <v>0</v>
      </c>
      <c r="L83" s="17">
        <f t="shared" si="2"/>
        <v>0</v>
      </c>
    </row>
    <row r="84" spans="1:12" x14ac:dyDescent="0.3">
      <c r="A84" s="6">
        <v>77</v>
      </c>
      <c r="B84" s="17" t="s">
        <v>272</v>
      </c>
      <c r="C84" t="s">
        <v>24</v>
      </c>
      <c r="D84" s="30"/>
      <c r="E84" s="2"/>
      <c r="F84" s="105"/>
      <c r="G84" s="2">
        <v>33</v>
      </c>
      <c r="H84" s="96">
        <f>VLOOKUP(D84,'LOOK UP'!$A$1:$B$65, 2, FALSE)</f>
        <v>0</v>
      </c>
      <c r="I84" s="97">
        <f>VLOOKUP(E84,'LOOK UP'!$A$1:$B$65, 2, FALSE)</f>
        <v>0</v>
      </c>
      <c r="J84" s="35">
        <f>VLOOKUP(F84,'LOOK UP'!$A$1:$B$65, 2, FALSE)</f>
        <v>0</v>
      </c>
      <c r="K84" s="35">
        <f>VLOOKUP(G84,'LOOK UP'!$A$1:$B$65, 2, FALSE)</f>
        <v>0</v>
      </c>
      <c r="L84" s="17">
        <f t="shared" si="2"/>
        <v>0</v>
      </c>
    </row>
    <row r="85" spans="1:12" x14ac:dyDescent="0.3">
      <c r="A85" s="6">
        <v>78</v>
      </c>
      <c r="B85" s="17" t="s">
        <v>180</v>
      </c>
      <c r="C85" s="8" t="s">
        <v>194</v>
      </c>
      <c r="D85" s="30">
        <v>33</v>
      </c>
      <c r="E85" s="31"/>
      <c r="F85" s="111"/>
      <c r="G85" s="31"/>
      <c r="H85" s="107">
        <f>VLOOKUP(D85,'LOOK UP'!$A$1:$B$65, 2, FALSE)</f>
        <v>0</v>
      </c>
      <c r="I85" s="108">
        <f>VLOOKUP(E85,'LOOK UP'!$A$1:$B$65, 2, FALSE)</f>
        <v>0</v>
      </c>
      <c r="J85" s="109">
        <f>VLOOKUP(F85,'LOOK UP'!$A$1:$B$65, 2, FALSE)</f>
        <v>0</v>
      </c>
      <c r="K85" s="109">
        <f>VLOOKUP(G85,'LOOK UP'!$A$1:$B$65, 2, FALSE)</f>
        <v>0</v>
      </c>
      <c r="L85" s="17">
        <f t="shared" si="2"/>
        <v>0</v>
      </c>
    </row>
    <row r="86" spans="1:12" x14ac:dyDescent="0.3">
      <c r="A86" s="6">
        <v>79</v>
      </c>
      <c r="B86" s="17" t="s">
        <v>229</v>
      </c>
      <c r="C86" s="90" t="s">
        <v>230</v>
      </c>
      <c r="D86" s="30"/>
      <c r="E86" s="31"/>
      <c r="F86" s="113">
        <v>21</v>
      </c>
      <c r="G86" s="31"/>
      <c r="H86" s="107">
        <f>VLOOKUP(D86,'LOOK UP'!$A$1:$B$65, 2, FALSE)</f>
        <v>0</v>
      </c>
      <c r="I86" s="108">
        <f>VLOOKUP(E86,'LOOK UP'!$A$1:$B$65, 2, FALSE)</f>
        <v>0</v>
      </c>
      <c r="J86" s="109">
        <f>VLOOKUP(F86,'LOOK UP'!$A$1:$B$65, 2, FALSE)</f>
        <v>0</v>
      </c>
      <c r="K86" s="109">
        <f>VLOOKUP(G86,'LOOK UP'!$A$1:$B$65, 2, FALSE)</f>
        <v>0</v>
      </c>
      <c r="L86" s="17">
        <f t="shared" si="2"/>
        <v>0</v>
      </c>
    </row>
    <row r="87" spans="1:12" x14ac:dyDescent="0.3">
      <c r="A87" s="6">
        <v>80</v>
      </c>
      <c r="B87" s="17" t="s">
        <v>273</v>
      </c>
      <c r="C87" s="8" t="s">
        <v>262</v>
      </c>
      <c r="D87" s="30"/>
      <c r="E87" s="2"/>
      <c r="F87" s="105"/>
      <c r="G87" s="31"/>
      <c r="H87" s="96">
        <f>VLOOKUP(D87,'LOOK UP'!$A$1:$B$65, 2, FALSE)</f>
        <v>0</v>
      </c>
      <c r="I87" s="97">
        <f>VLOOKUP(E87,'LOOK UP'!$A$1:$B$65, 2, FALSE)</f>
        <v>0</v>
      </c>
      <c r="J87" s="35">
        <f>VLOOKUP(F87,'LOOK UP'!$A$1:$B$65, 2, FALSE)</f>
        <v>0</v>
      </c>
      <c r="K87" s="35">
        <f>VLOOKUP(G87,'LOOK UP'!$A$1:$B$65, 2, FALSE)</f>
        <v>0</v>
      </c>
      <c r="L87" s="17">
        <f t="shared" si="2"/>
        <v>0</v>
      </c>
    </row>
    <row r="88" spans="1:12" x14ac:dyDescent="0.3">
      <c r="A88" s="6">
        <v>81</v>
      </c>
      <c r="B88" s="17" t="s">
        <v>241</v>
      </c>
      <c r="C88" s="8" t="s">
        <v>182</v>
      </c>
      <c r="D88" s="30"/>
      <c r="E88" s="31"/>
      <c r="F88" s="111">
        <v>39</v>
      </c>
      <c r="G88" s="31"/>
      <c r="H88" s="107">
        <f>VLOOKUP(D88,'LOOK UP'!$A$1:$B$65, 2, FALSE)</f>
        <v>0</v>
      </c>
      <c r="I88" s="108">
        <f>VLOOKUP(E88,'LOOK UP'!$A$1:$B$65, 2, FALSE)</f>
        <v>0</v>
      </c>
      <c r="J88" s="109">
        <f>VLOOKUP(F88,'LOOK UP'!$A$1:$B$65, 2, FALSE)</f>
        <v>0</v>
      </c>
      <c r="K88" s="109">
        <f>VLOOKUP(G88,'LOOK UP'!$A$1:$B$65, 2, FALSE)</f>
        <v>0</v>
      </c>
      <c r="L88" s="17">
        <f t="shared" si="2"/>
        <v>0</v>
      </c>
    </row>
    <row r="89" spans="1:12" x14ac:dyDescent="0.3">
      <c r="A89" s="6">
        <v>82</v>
      </c>
      <c r="B89" s="17" t="s">
        <v>275</v>
      </c>
      <c r="C89" s="8" t="s">
        <v>264</v>
      </c>
      <c r="D89" s="30"/>
      <c r="E89" s="31"/>
      <c r="F89" s="111"/>
      <c r="G89" s="31">
        <v>31</v>
      </c>
      <c r="H89" s="107">
        <f>VLOOKUP(D89,'LOOK UP'!$A$1:$B$65, 2, FALSE)</f>
        <v>0</v>
      </c>
      <c r="I89" s="108">
        <f>VLOOKUP(E89,'LOOK UP'!$A$1:$B$65, 2, FALSE)</f>
        <v>0</v>
      </c>
      <c r="J89" s="109">
        <f>VLOOKUP(F89,'LOOK UP'!$A$1:$B$65, 2, FALSE)</f>
        <v>0</v>
      </c>
      <c r="K89" s="109">
        <f>VLOOKUP(G89,'LOOK UP'!$A$1:$B$65, 2, FALSE)</f>
        <v>0</v>
      </c>
      <c r="L89" s="17">
        <f t="shared" si="2"/>
        <v>0</v>
      </c>
    </row>
    <row r="90" spans="1:12" x14ac:dyDescent="0.3">
      <c r="A90" s="6">
        <v>83</v>
      </c>
      <c r="B90" s="17" t="s">
        <v>162</v>
      </c>
      <c r="C90" s="8" t="s">
        <v>163</v>
      </c>
      <c r="D90" s="30">
        <v>21</v>
      </c>
      <c r="E90" s="31"/>
      <c r="F90" s="111"/>
      <c r="G90" s="31"/>
      <c r="H90" s="107">
        <f>VLOOKUP(D90,'LOOK UP'!$A$1:$B$65, 2, FALSE)</f>
        <v>0</v>
      </c>
      <c r="I90" s="108">
        <f>VLOOKUP(E90,'LOOK UP'!$A$1:$B$65, 2, FALSE)</f>
        <v>0</v>
      </c>
      <c r="J90" s="109">
        <f>VLOOKUP(F90,'LOOK UP'!$A$1:$B$65, 2, FALSE)</f>
        <v>0</v>
      </c>
      <c r="K90" s="109">
        <f>VLOOKUP(G90,'LOOK UP'!$A$1:$B$65, 2, FALSE)</f>
        <v>0</v>
      </c>
      <c r="L90" s="17">
        <f t="shared" si="2"/>
        <v>0</v>
      </c>
    </row>
    <row r="91" spans="1:12" x14ac:dyDescent="0.3">
      <c r="A91" s="6">
        <v>84</v>
      </c>
      <c r="B91" s="17" t="s">
        <v>276</v>
      </c>
      <c r="C91" s="8"/>
      <c r="D91" s="30"/>
      <c r="E91" s="31"/>
      <c r="F91" s="111"/>
      <c r="G91" s="31">
        <v>27</v>
      </c>
      <c r="H91" s="107">
        <v>0</v>
      </c>
      <c r="I91" s="108">
        <f>VLOOKUP(E91,'LOOK UP'!$A$1:$B$65, 2, FALSE)</f>
        <v>0</v>
      </c>
      <c r="J91" s="109">
        <f>VLOOKUP(F91,'LOOK UP'!$A$1:$B$65, 2, FALSE)</f>
        <v>0</v>
      </c>
      <c r="K91" s="109">
        <f>VLOOKUP(G91,'LOOK UP'!$A$1:$B$65, 2, FALSE)</f>
        <v>0</v>
      </c>
      <c r="L91" s="17">
        <f t="shared" si="2"/>
        <v>0</v>
      </c>
    </row>
    <row r="92" spans="1:12" x14ac:dyDescent="0.3">
      <c r="A92" s="6">
        <v>85</v>
      </c>
      <c r="B92" s="17" t="s">
        <v>277</v>
      </c>
      <c r="C92" s="8" t="s">
        <v>165</v>
      </c>
      <c r="D92" s="30"/>
      <c r="E92" s="31"/>
      <c r="F92" s="111"/>
      <c r="G92" s="31">
        <v>24</v>
      </c>
      <c r="H92" s="107">
        <f>VLOOKUP(D92,'LOOK UP'!$A$1:$B$65, 2, FALSE)</f>
        <v>0</v>
      </c>
      <c r="I92" s="108">
        <f>VLOOKUP(E92,'LOOK UP'!$A$1:$B$65, 2, FALSE)</f>
        <v>0</v>
      </c>
      <c r="J92" s="109">
        <f>VLOOKUP(F92,'LOOK UP'!$A$1:$B$65, 2, FALSE)</f>
        <v>0</v>
      </c>
      <c r="K92" s="109">
        <f>VLOOKUP(G92,'LOOK UP'!$A$1:$B$65, 2, FALSE)</f>
        <v>0</v>
      </c>
      <c r="L92" s="17">
        <f t="shared" si="2"/>
        <v>0</v>
      </c>
    </row>
    <row r="93" spans="1:12" x14ac:dyDescent="0.3">
      <c r="A93" s="6">
        <v>86</v>
      </c>
      <c r="B93" s="17" t="s">
        <v>237</v>
      </c>
      <c r="C93" s="8" t="s">
        <v>238</v>
      </c>
      <c r="D93" s="30"/>
      <c r="E93" s="31"/>
      <c r="F93" s="111">
        <v>36</v>
      </c>
      <c r="G93" s="31">
        <v>32</v>
      </c>
      <c r="H93" s="107">
        <f>VLOOKUP(D93,'LOOK UP'!$A$1:$B$65, 2, FALSE)</f>
        <v>0</v>
      </c>
      <c r="I93" s="108">
        <f>VLOOKUP(E93,'LOOK UP'!$A$1:$B$65, 2, FALSE)</f>
        <v>0</v>
      </c>
      <c r="J93" s="109">
        <f>VLOOKUP(F93,'LOOK UP'!$A$1:$B$65, 2, FALSE)</f>
        <v>0</v>
      </c>
      <c r="K93" s="109">
        <f>VLOOKUP(G93,'LOOK UP'!$A$1:$B$65, 2, FALSE)</f>
        <v>0</v>
      </c>
      <c r="L93" s="17">
        <f t="shared" si="2"/>
        <v>0</v>
      </c>
    </row>
    <row r="94" spans="1:12" x14ac:dyDescent="0.3">
      <c r="A94" s="6">
        <v>87</v>
      </c>
      <c r="B94" s="17" t="s">
        <v>239</v>
      </c>
      <c r="C94" s="8" t="s">
        <v>240</v>
      </c>
      <c r="D94" s="30"/>
      <c r="E94" s="31"/>
      <c r="F94" s="111">
        <v>38</v>
      </c>
      <c r="G94" s="31"/>
      <c r="H94" s="107">
        <f>VLOOKUP(D94,'LOOK UP'!$A$1:$B$65, 2, FALSE)</f>
        <v>0</v>
      </c>
      <c r="I94" s="108">
        <f>VLOOKUP(E94,'LOOK UP'!$A$1:$B$65, 2, FALSE)</f>
        <v>0</v>
      </c>
      <c r="J94" s="109">
        <f>VLOOKUP(F94,'LOOK UP'!$A$1:$B$65, 2, FALSE)</f>
        <v>0</v>
      </c>
      <c r="K94" s="109">
        <f>VLOOKUP(G94,'LOOK UP'!$A$1:$B$65, 2, FALSE)</f>
        <v>0</v>
      </c>
      <c r="L94" s="17">
        <f t="shared" si="2"/>
        <v>0</v>
      </c>
    </row>
    <row r="95" spans="1:12" x14ac:dyDescent="0.3">
      <c r="A95" s="6">
        <v>88</v>
      </c>
      <c r="B95" s="17" t="s">
        <v>279</v>
      </c>
      <c r="C95" s="8" t="s">
        <v>265</v>
      </c>
      <c r="D95" s="30"/>
      <c r="E95" s="31"/>
      <c r="F95" s="111"/>
      <c r="G95" s="31"/>
      <c r="H95" s="107">
        <f>VLOOKUP(D95,'LOOK UP'!$A$1:$B$65, 2, FALSE)</f>
        <v>0</v>
      </c>
      <c r="I95" s="108">
        <f>VLOOKUP(E95,'LOOK UP'!$A$1:$B$65, 2, FALSE)</f>
        <v>0</v>
      </c>
      <c r="J95" s="109">
        <f>VLOOKUP(F95,'LOOK UP'!$A$1:$B$65, 2, FALSE)</f>
        <v>0</v>
      </c>
      <c r="K95" s="109">
        <f>VLOOKUP(G95,'LOOK UP'!$A$1:$B$65, 2, FALSE)</f>
        <v>0</v>
      </c>
      <c r="L95" s="17">
        <f t="shared" si="2"/>
        <v>0</v>
      </c>
    </row>
    <row r="96" spans="1:12" x14ac:dyDescent="0.3">
      <c r="A96" s="6">
        <v>89</v>
      </c>
      <c r="B96" s="17" t="s">
        <v>280</v>
      </c>
      <c r="C96" s="8" t="s">
        <v>137</v>
      </c>
      <c r="D96" s="30"/>
      <c r="E96" s="2"/>
      <c r="F96" s="111"/>
      <c r="G96" s="31"/>
      <c r="H96" s="107">
        <f>VLOOKUP(D96,'LOOK UP'!$A$1:$B$65, 2, FALSE)</f>
        <v>0</v>
      </c>
      <c r="I96" s="108">
        <f>VLOOKUP(E96,'LOOK UP'!$A$1:$B$65, 2, FALSE)</f>
        <v>0</v>
      </c>
      <c r="J96" s="109">
        <f>VLOOKUP(F96,'LOOK UP'!$A$1:$B$65, 2, FALSE)</f>
        <v>0</v>
      </c>
      <c r="K96" s="109">
        <f>VLOOKUP(G96,'LOOK UP'!$A$1:$B$65, 2, FALSE)</f>
        <v>0</v>
      </c>
      <c r="L96" s="17">
        <f t="shared" si="2"/>
        <v>0</v>
      </c>
    </row>
    <row r="97" spans="1:12" x14ac:dyDescent="0.3">
      <c r="A97" s="6">
        <v>90</v>
      </c>
      <c r="B97" s="17" t="s">
        <v>281</v>
      </c>
      <c r="C97" s="8" t="s">
        <v>266</v>
      </c>
      <c r="D97" s="30"/>
      <c r="E97" s="2"/>
      <c r="F97" s="105"/>
      <c r="G97" s="2"/>
      <c r="H97" s="96">
        <f>VLOOKUP(D97,'LOOK UP'!$A$1:$B$65, 2, FALSE)</f>
        <v>0</v>
      </c>
      <c r="I97" s="97">
        <f>VLOOKUP(E97,'LOOK UP'!$A$1:$B$65, 2, FALSE)</f>
        <v>0</v>
      </c>
      <c r="J97" s="35">
        <f>VLOOKUP(F97,'LOOK UP'!$A$1:$B$65, 2, FALSE)</f>
        <v>0</v>
      </c>
      <c r="K97" s="35">
        <f>VLOOKUP(G97,'LOOK UP'!$A$1:$B$65, 2, FALSE)</f>
        <v>0</v>
      </c>
      <c r="L97" s="17">
        <f t="shared" si="2"/>
        <v>0</v>
      </c>
    </row>
    <row r="98" spans="1:12" x14ac:dyDescent="0.3">
      <c r="A98" s="6">
        <v>91</v>
      </c>
      <c r="B98" s="17" t="s">
        <v>183</v>
      </c>
      <c r="C98" s="8" t="s">
        <v>182</v>
      </c>
      <c r="D98" s="30">
        <v>35</v>
      </c>
      <c r="E98" s="31"/>
      <c r="F98" s="111">
        <v>23</v>
      </c>
      <c r="G98" s="31"/>
      <c r="H98" s="107">
        <f>VLOOKUP(D98,'LOOK UP'!$A$1:$B$65, 2, FALSE)</f>
        <v>0</v>
      </c>
      <c r="I98" s="108">
        <f>VLOOKUP(E98,'LOOK UP'!$A$1:$B$65, 2, FALSE)</f>
        <v>0</v>
      </c>
      <c r="J98" s="109">
        <f>VLOOKUP(F98,'LOOK UP'!$A$1:$B$65, 2, FALSE)</f>
        <v>0</v>
      </c>
      <c r="K98" s="109">
        <f>VLOOKUP(G98,'LOOK UP'!$A$1:$B$65, 2, FALSE)</f>
        <v>0</v>
      </c>
      <c r="L98" s="17">
        <f t="shared" si="2"/>
        <v>0</v>
      </c>
    </row>
    <row r="99" spans="1:12" x14ac:dyDescent="0.3">
      <c r="A99" s="6">
        <v>92</v>
      </c>
      <c r="B99" s="17" t="s">
        <v>244</v>
      </c>
      <c r="C99" s="8" t="s">
        <v>245</v>
      </c>
      <c r="D99" s="30"/>
      <c r="E99" s="2"/>
      <c r="F99" s="105">
        <v>42</v>
      </c>
      <c r="G99" s="31">
        <v>36</v>
      </c>
      <c r="H99" s="96">
        <f>VLOOKUP(D99,'LOOK UP'!$A$1:$B$65, 2, FALSE)</f>
        <v>0</v>
      </c>
      <c r="I99" s="97">
        <f>VLOOKUP(E99,'LOOK UP'!$A$1:$B$65, 2, FALSE)</f>
        <v>0</v>
      </c>
      <c r="J99" s="35">
        <f>VLOOKUP(F99,'LOOK UP'!$A$1:$B$65, 2, FALSE)</f>
        <v>0</v>
      </c>
      <c r="K99" s="35">
        <f>VLOOKUP(G99,'LOOK UP'!$A$1:$B$65, 2, FALSE)</f>
        <v>0</v>
      </c>
      <c r="L99" s="17">
        <f t="shared" si="2"/>
        <v>0</v>
      </c>
    </row>
    <row r="100" spans="1:12" x14ac:dyDescent="0.3">
      <c r="A100" s="6">
        <v>93</v>
      </c>
      <c r="B100" s="17" t="s">
        <v>232</v>
      </c>
      <c r="C100" s="8" t="s">
        <v>233</v>
      </c>
      <c r="D100" s="30"/>
      <c r="E100" s="31"/>
      <c r="F100" s="111">
        <v>27</v>
      </c>
      <c r="G100" s="31"/>
      <c r="H100" s="107">
        <f>VLOOKUP(D100,'LOOK UP'!$A$1:$B$65, 2, FALSE)</f>
        <v>0</v>
      </c>
      <c r="I100" s="108">
        <f>VLOOKUP(E100,'LOOK UP'!$A$1:$B$65, 2, FALSE)</f>
        <v>0</v>
      </c>
      <c r="J100" s="109">
        <f>VLOOKUP(F100,'LOOK UP'!$A$1:$B$65, 2, FALSE)</f>
        <v>0</v>
      </c>
      <c r="K100" s="109">
        <f>VLOOKUP(G100,'LOOK UP'!$A$1:$B$65, 2, FALSE)</f>
        <v>0</v>
      </c>
      <c r="L100" s="17">
        <f t="shared" si="2"/>
        <v>0</v>
      </c>
    </row>
    <row r="101" spans="1:12" x14ac:dyDescent="0.3">
      <c r="A101" s="6">
        <v>94</v>
      </c>
      <c r="B101" s="17" t="s">
        <v>234</v>
      </c>
      <c r="C101" s="8" t="s">
        <v>182</v>
      </c>
      <c r="D101" s="30"/>
      <c r="E101" s="2"/>
      <c r="F101" s="105">
        <v>28</v>
      </c>
      <c r="G101" s="2"/>
      <c r="H101" s="96">
        <f>VLOOKUP(D101,'LOOK UP'!$A$1:$B$65, 2, FALSE)</f>
        <v>0</v>
      </c>
      <c r="I101" s="97">
        <f>VLOOKUP(E101,'LOOK UP'!$A$1:$B$65, 2, FALSE)</f>
        <v>0</v>
      </c>
      <c r="J101" s="35">
        <f>VLOOKUP(F101,'LOOK UP'!$A$1:$B$65, 2, FALSE)</f>
        <v>0</v>
      </c>
      <c r="K101" s="35">
        <f>VLOOKUP(G101,'LOOK UP'!$A$1:$B$65, 2, FALSE)</f>
        <v>0</v>
      </c>
      <c r="L101" s="17">
        <f t="shared" si="2"/>
        <v>0</v>
      </c>
    </row>
    <row r="102" spans="1:12" x14ac:dyDescent="0.3">
      <c r="A102" s="6">
        <v>95</v>
      </c>
      <c r="B102" s="17"/>
      <c r="C102" s="8"/>
      <c r="D102" s="30"/>
      <c r="E102" s="2"/>
      <c r="F102" s="105"/>
      <c r="G102" s="2"/>
      <c r="H102" s="96">
        <f>VLOOKUP(D102,'LOOK UP'!$A$1:$B$65, 2, FALSE)</f>
        <v>0</v>
      </c>
      <c r="I102" s="97">
        <f>VLOOKUP(E102,'LOOK UP'!$A$1:$B$65, 2, FALSE)</f>
        <v>0</v>
      </c>
      <c r="J102" s="35">
        <f>VLOOKUP(F102,'LOOK UP'!$A$1:$B$65, 2, FALSE)</f>
        <v>0</v>
      </c>
      <c r="K102" s="35">
        <f>VLOOKUP(G102,'LOOK UP'!$A$1:$B$65, 2, FALSE)</f>
        <v>0</v>
      </c>
      <c r="L102" s="17">
        <f t="shared" si="2"/>
        <v>0</v>
      </c>
    </row>
    <row r="103" spans="1:12" x14ac:dyDescent="0.3">
      <c r="A103" s="6">
        <v>96</v>
      </c>
      <c r="B103" s="17"/>
      <c r="C103" s="8"/>
      <c r="D103" s="30"/>
      <c r="E103" s="31"/>
      <c r="F103" s="111"/>
      <c r="G103" s="31"/>
      <c r="H103" s="107">
        <f>VLOOKUP(D103,'LOOK UP'!$A$1:$B$65, 2, FALSE)</f>
        <v>0</v>
      </c>
      <c r="I103" s="108">
        <f>VLOOKUP(E103,'LOOK UP'!$A$1:$B$65, 2, FALSE)</f>
        <v>0</v>
      </c>
      <c r="J103" s="109">
        <f>VLOOKUP(F103,'LOOK UP'!$A$1:$B$65, 2, FALSE)</f>
        <v>0</v>
      </c>
      <c r="K103" s="109">
        <f>VLOOKUP(G103,'LOOK UP'!$A$1:$B$65, 2, FALSE)</f>
        <v>0</v>
      </c>
      <c r="L103" s="17">
        <f t="shared" si="2"/>
        <v>0</v>
      </c>
    </row>
    <row r="104" spans="1:12" x14ac:dyDescent="0.3">
      <c r="A104" s="6">
        <v>97</v>
      </c>
      <c r="B104" s="17"/>
      <c r="C104" s="8"/>
      <c r="D104" s="30"/>
      <c r="E104" s="31"/>
      <c r="F104" s="111"/>
      <c r="G104" s="31"/>
      <c r="H104" s="107">
        <f>VLOOKUP(D104,'LOOK UP'!$A$1:$B$65, 2, FALSE)</f>
        <v>0</v>
      </c>
      <c r="I104" s="108">
        <f>VLOOKUP(E104,'LOOK UP'!$A$1:$B$65, 2, FALSE)</f>
        <v>0</v>
      </c>
      <c r="J104" s="109">
        <f>VLOOKUP(F104,'LOOK UP'!$A$1:$B$65, 2, FALSE)</f>
        <v>0</v>
      </c>
      <c r="K104" s="109">
        <f>VLOOKUP(G104,'LOOK UP'!$A$1:$B$65, 2, FALSE)</f>
        <v>0</v>
      </c>
      <c r="L104" s="17">
        <f t="shared" ref="L104:L135" si="3">SUM(H104:K104)</f>
        <v>0</v>
      </c>
    </row>
    <row r="105" spans="1:12" x14ac:dyDescent="0.3">
      <c r="A105" s="6">
        <v>98</v>
      </c>
      <c r="B105" s="17"/>
      <c r="C105" s="8"/>
      <c r="D105" s="30"/>
      <c r="E105" s="31"/>
      <c r="F105" s="111"/>
      <c r="G105" s="31"/>
      <c r="H105" s="107">
        <f>VLOOKUP(D105,'LOOK UP'!$A$1:$B$65, 2, FALSE)</f>
        <v>0</v>
      </c>
      <c r="I105" s="108">
        <f>VLOOKUP(E105,'LOOK UP'!$A$1:$B$65, 2, FALSE)</f>
        <v>0</v>
      </c>
      <c r="J105" s="109">
        <f>VLOOKUP(F105,'LOOK UP'!$A$1:$B$65, 2, FALSE)</f>
        <v>0</v>
      </c>
      <c r="K105" s="109">
        <f>VLOOKUP(G105,'LOOK UP'!$A$1:$B$65, 2, FALSE)</f>
        <v>0</v>
      </c>
      <c r="L105" s="17">
        <f t="shared" si="3"/>
        <v>0</v>
      </c>
    </row>
    <row r="106" spans="1:12" x14ac:dyDescent="0.3">
      <c r="A106" s="6">
        <v>99</v>
      </c>
      <c r="B106" s="17"/>
      <c r="C106" s="8"/>
      <c r="D106" s="30"/>
      <c r="E106" s="31"/>
      <c r="F106" s="111"/>
      <c r="G106" s="31"/>
      <c r="H106" s="107">
        <f>VLOOKUP(D106,'LOOK UP'!$A$1:$B$65, 2, FALSE)</f>
        <v>0</v>
      </c>
      <c r="I106" s="108">
        <f>VLOOKUP(E106,'LOOK UP'!$A$1:$B$65, 2, FALSE)</f>
        <v>0</v>
      </c>
      <c r="J106" s="109">
        <f>VLOOKUP(F106,'LOOK UP'!$A$1:$B$65, 2, FALSE)</f>
        <v>0</v>
      </c>
      <c r="K106" s="109">
        <f>VLOOKUP(G106,'LOOK UP'!$A$1:$B$65, 2, FALSE)</f>
        <v>0</v>
      </c>
      <c r="L106" s="17">
        <f t="shared" si="3"/>
        <v>0</v>
      </c>
    </row>
    <row r="107" spans="1:12" x14ac:dyDescent="0.3">
      <c r="A107" s="6">
        <v>100</v>
      </c>
      <c r="B107" s="17"/>
      <c r="C107" s="8"/>
      <c r="D107" s="30"/>
      <c r="E107" s="31"/>
      <c r="F107" s="111"/>
      <c r="G107" s="31"/>
      <c r="H107" s="107">
        <f>VLOOKUP(D107,'LOOK UP'!$A$1:$B$65, 2, FALSE)</f>
        <v>0</v>
      </c>
      <c r="I107" s="108">
        <f>VLOOKUP(E107,'LOOK UP'!$A$1:$B$65, 2, FALSE)</f>
        <v>0</v>
      </c>
      <c r="J107" s="109">
        <f>VLOOKUP(F107,'LOOK UP'!$A$1:$B$65, 2, FALSE)</f>
        <v>0</v>
      </c>
      <c r="K107" s="109">
        <f>VLOOKUP(G107,'LOOK UP'!$A$1:$B$65, 2, FALSE)</f>
        <v>0</v>
      </c>
      <c r="L107" s="17">
        <f t="shared" si="3"/>
        <v>0</v>
      </c>
    </row>
    <row r="108" spans="1:12" x14ac:dyDescent="0.3">
      <c r="A108" s="6">
        <v>101</v>
      </c>
      <c r="B108" s="17"/>
      <c r="C108" s="8"/>
      <c r="D108" s="30"/>
      <c r="E108" s="31"/>
      <c r="F108" s="111"/>
      <c r="G108" s="31"/>
      <c r="H108" s="107">
        <f>VLOOKUP(D108,'LOOK UP'!$A$1:$B$65, 2, FALSE)</f>
        <v>0</v>
      </c>
      <c r="I108" s="108">
        <f>VLOOKUP(E108,'LOOK UP'!$A$1:$B$65, 2, FALSE)</f>
        <v>0</v>
      </c>
      <c r="J108" s="109">
        <f>VLOOKUP(F108,'LOOK UP'!$A$1:$B$65, 2, FALSE)</f>
        <v>0</v>
      </c>
      <c r="K108" s="109">
        <f>VLOOKUP(G108,'LOOK UP'!$A$1:$B$65, 2, FALSE)</f>
        <v>0</v>
      </c>
      <c r="L108" s="17">
        <f t="shared" si="3"/>
        <v>0</v>
      </c>
    </row>
    <row r="109" spans="1:12" x14ac:dyDescent="0.3">
      <c r="A109" s="6">
        <v>102</v>
      </c>
      <c r="B109" s="17"/>
      <c r="C109" s="8"/>
      <c r="D109" s="30"/>
      <c r="E109" s="31"/>
      <c r="F109" s="111"/>
      <c r="G109" s="31"/>
      <c r="H109" s="107">
        <f>VLOOKUP(D109,'LOOK UP'!$A$1:$B$65, 2, FALSE)</f>
        <v>0</v>
      </c>
      <c r="I109" s="108">
        <f>VLOOKUP(E109,'LOOK UP'!$A$1:$B$65, 2, FALSE)</f>
        <v>0</v>
      </c>
      <c r="J109" s="109">
        <f>VLOOKUP(F109,'LOOK UP'!$A$1:$B$65, 2, FALSE)</f>
        <v>0</v>
      </c>
      <c r="K109" s="109">
        <f>VLOOKUP(G109,'LOOK UP'!$A$1:$B$65, 2, FALSE)</f>
        <v>0</v>
      </c>
      <c r="L109" s="17">
        <f t="shared" si="3"/>
        <v>0</v>
      </c>
    </row>
    <row r="110" spans="1:12" x14ac:dyDescent="0.3">
      <c r="A110" s="6">
        <v>103</v>
      </c>
      <c r="B110" s="17"/>
      <c r="C110" s="8"/>
      <c r="D110" s="30"/>
      <c r="E110" s="2"/>
      <c r="F110" s="105"/>
      <c r="G110" s="31"/>
      <c r="H110" s="96">
        <f>VLOOKUP(D110,'LOOK UP'!$A$1:$B$65, 2, FALSE)</f>
        <v>0</v>
      </c>
      <c r="I110" s="97">
        <f>VLOOKUP(E110,'LOOK UP'!$A$1:$B$65, 2, FALSE)</f>
        <v>0</v>
      </c>
      <c r="J110" s="35">
        <f>VLOOKUP(F110,'LOOK UP'!$A$1:$B$65, 2, FALSE)</f>
        <v>0</v>
      </c>
      <c r="K110" s="35">
        <f>VLOOKUP(G110,'LOOK UP'!$A$1:$B$65, 2, FALSE)</f>
        <v>0</v>
      </c>
      <c r="L110" s="17">
        <f t="shared" si="3"/>
        <v>0</v>
      </c>
    </row>
    <row r="111" spans="1:12" x14ac:dyDescent="0.3">
      <c r="A111" s="6">
        <v>104</v>
      </c>
      <c r="B111" s="17"/>
      <c r="C111" s="8"/>
      <c r="D111" s="30"/>
      <c r="E111" s="31"/>
      <c r="F111" s="111"/>
      <c r="G111" s="31"/>
      <c r="H111" s="107">
        <f>VLOOKUP(D111,'LOOK UP'!$A$1:$B$65, 2, FALSE)</f>
        <v>0</v>
      </c>
      <c r="I111" s="108">
        <f>VLOOKUP(E111,'LOOK UP'!$A$1:$B$65, 2, FALSE)</f>
        <v>0</v>
      </c>
      <c r="J111" s="109">
        <f>VLOOKUP(F111,'LOOK UP'!$A$1:$B$65, 2, FALSE)</f>
        <v>0</v>
      </c>
      <c r="K111" s="109">
        <f>VLOOKUP(G111,'LOOK UP'!$A$1:$B$65, 2, FALSE)</f>
        <v>0</v>
      </c>
      <c r="L111" s="17">
        <f t="shared" si="3"/>
        <v>0</v>
      </c>
    </row>
    <row r="112" spans="1:12" x14ac:dyDescent="0.3">
      <c r="A112" s="6">
        <v>105</v>
      </c>
      <c r="B112" s="17"/>
      <c r="C112" s="8"/>
      <c r="D112" s="30"/>
      <c r="E112" s="31"/>
      <c r="F112" s="111"/>
      <c r="G112" s="31"/>
      <c r="H112" s="107">
        <f>VLOOKUP(D112,'LOOK UP'!$A$1:$B$65, 2, FALSE)</f>
        <v>0</v>
      </c>
      <c r="I112" s="108">
        <f>VLOOKUP(E112,'LOOK UP'!$A$1:$B$65, 2, FALSE)</f>
        <v>0</v>
      </c>
      <c r="J112" s="109">
        <f>VLOOKUP(F112,'LOOK UP'!$A$1:$B$65, 2, FALSE)</f>
        <v>0</v>
      </c>
      <c r="K112" s="109">
        <f>VLOOKUP(G112,'LOOK UP'!$A$1:$B$65, 2, FALSE)</f>
        <v>0</v>
      </c>
      <c r="L112" s="17">
        <f t="shared" si="3"/>
        <v>0</v>
      </c>
    </row>
    <row r="113" spans="1:12" x14ac:dyDescent="0.3">
      <c r="A113" s="6">
        <v>106</v>
      </c>
      <c r="B113" s="17"/>
      <c r="C113" s="8"/>
      <c r="D113" s="30"/>
      <c r="E113" s="31"/>
      <c r="F113" s="111"/>
      <c r="G113" s="31"/>
      <c r="H113" s="107">
        <f>VLOOKUP(D113,'LOOK UP'!$A$1:$B$65, 2, FALSE)</f>
        <v>0</v>
      </c>
      <c r="I113" s="108">
        <f>VLOOKUP(E113,'LOOK UP'!$A$1:$B$65, 2, FALSE)</f>
        <v>0</v>
      </c>
      <c r="J113" s="109">
        <f>VLOOKUP(F113,'LOOK UP'!$A$1:$B$65, 2, FALSE)</f>
        <v>0</v>
      </c>
      <c r="K113" s="109">
        <f>VLOOKUP(G113,'LOOK UP'!$A$1:$B$65, 2, FALSE)</f>
        <v>0</v>
      </c>
      <c r="L113" s="17">
        <f t="shared" si="3"/>
        <v>0</v>
      </c>
    </row>
    <row r="114" spans="1:12" x14ac:dyDescent="0.3">
      <c r="A114" s="6">
        <v>107</v>
      </c>
      <c r="B114" s="17"/>
      <c r="C114" s="8"/>
      <c r="D114" s="30"/>
      <c r="E114" s="31"/>
      <c r="F114" s="111"/>
      <c r="G114" s="31"/>
      <c r="H114" s="107">
        <f>VLOOKUP(D114,'LOOK UP'!$A$1:$B$65, 2, FALSE)</f>
        <v>0</v>
      </c>
      <c r="I114" s="108">
        <f>VLOOKUP(E114,'LOOK UP'!$A$1:$B$65, 2, FALSE)</f>
        <v>0</v>
      </c>
      <c r="J114" s="109">
        <f>VLOOKUP(F114,'LOOK UP'!$A$1:$B$65, 2, FALSE)</f>
        <v>0</v>
      </c>
      <c r="K114" s="109">
        <f>VLOOKUP(G114,'LOOK UP'!$A$1:$B$65, 2, FALSE)</f>
        <v>0</v>
      </c>
      <c r="L114" s="17">
        <f t="shared" si="3"/>
        <v>0</v>
      </c>
    </row>
    <row r="115" spans="1:12" x14ac:dyDescent="0.3">
      <c r="A115" s="6">
        <v>108</v>
      </c>
      <c r="B115" s="17"/>
      <c r="C115" s="8"/>
      <c r="D115" s="30"/>
      <c r="E115" s="31"/>
      <c r="F115" s="111"/>
      <c r="G115" s="31"/>
      <c r="H115" s="107">
        <f>VLOOKUP(D115,'LOOK UP'!$A$1:$B$65, 2, FALSE)</f>
        <v>0</v>
      </c>
      <c r="I115" s="108">
        <f>VLOOKUP(E115,'LOOK UP'!$A$1:$B$65, 2, FALSE)</f>
        <v>0</v>
      </c>
      <c r="J115" s="109">
        <f>VLOOKUP(F115,'LOOK UP'!$A$1:$B$65, 2, FALSE)</f>
        <v>0</v>
      </c>
      <c r="K115" s="109">
        <f>VLOOKUP(G115,'LOOK UP'!$A$1:$B$65, 2, FALSE)</f>
        <v>0</v>
      </c>
      <c r="L115" s="17">
        <f t="shared" si="3"/>
        <v>0</v>
      </c>
    </row>
    <row r="116" spans="1:12" x14ac:dyDescent="0.3">
      <c r="A116" s="6">
        <v>109</v>
      </c>
      <c r="B116" s="17"/>
      <c r="C116" s="8"/>
      <c r="D116" s="30"/>
      <c r="E116" s="31"/>
      <c r="F116" s="111"/>
      <c r="G116" s="31"/>
      <c r="H116" s="107">
        <f>VLOOKUP(D116,'LOOK UP'!$A$1:$B$65, 2, FALSE)</f>
        <v>0</v>
      </c>
      <c r="I116" s="108">
        <f>VLOOKUP(E116,'LOOK UP'!$A$1:$B$65, 2, FALSE)</f>
        <v>0</v>
      </c>
      <c r="J116" s="109">
        <f>VLOOKUP(F116,'LOOK UP'!$A$1:$B$65, 2, FALSE)</f>
        <v>0</v>
      </c>
      <c r="K116" s="109">
        <f>VLOOKUP(G116,'LOOK UP'!$A$1:$B$65, 2, FALSE)</f>
        <v>0</v>
      </c>
      <c r="L116" s="17">
        <f t="shared" si="3"/>
        <v>0</v>
      </c>
    </row>
    <row r="117" spans="1:12" x14ac:dyDescent="0.3">
      <c r="A117" s="6">
        <v>110</v>
      </c>
      <c r="B117" s="17"/>
      <c r="C117" s="8"/>
      <c r="D117" s="30"/>
      <c r="E117" s="31"/>
      <c r="F117" s="111"/>
      <c r="G117" s="31"/>
      <c r="H117" s="107">
        <f>VLOOKUP(D117,'LOOK UP'!$A$1:$B$65, 2, FALSE)</f>
        <v>0</v>
      </c>
      <c r="I117" s="108">
        <f>VLOOKUP(E117,'LOOK UP'!$A$1:$B$65, 2, FALSE)</f>
        <v>0</v>
      </c>
      <c r="J117" s="109">
        <f>VLOOKUP(F117,'LOOK UP'!$A$1:$B$65, 2, FALSE)</f>
        <v>0</v>
      </c>
      <c r="K117" s="109">
        <f>VLOOKUP(G117,'LOOK UP'!$A$1:$B$65, 2, FALSE)</f>
        <v>0</v>
      </c>
      <c r="L117" s="17">
        <f t="shared" si="3"/>
        <v>0</v>
      </c>
    </row>
    <row r="118" spans="1:12" x14ac:dyDescent="0.3">
      <c r="A118" s="6">
        <v>111</v>
      </c>
      <c r="B118" s="17"/>
      <c r="C118" s="8"/>
      <c r="D118" s="30"/>
      <c r="E118" s="31"/>
      <c r="F118" s="111"/>
      <c r="G118" s="31"/>
      <c r="H118" s="107">
        <f>VLOOKUP(D118,'LOOK UP'!$A$1:$B$65, 2, FALSE)</f>
        <v>0</v>
      </c>
      <c r="I118" s="108">
        <f>VLOOKUP(E118,'LOOK UP'!$A$1:$B$65, 2, FALSE)</f>
        <v>0</v>
      </c>
      <c r="J118" s="109">
        <f>VLOOKUP(F118,'LOOK UP'!$A$1:$B$65, 2, FALSE)</f>
        <v>0</v>
      </c>
      <c r="K118" s="109">
        <f>VLOOKUP(G118,'LOOK UP'!$A$1:$B$65, 2, FALSE)</f>
        <v>0</v>
      </c>
      <c r="L118" s="17">
        <f t="shared" si="3"/>
        <v>0</v>
      </c>
    </row>
    <row r="119" spans="1:12" x14ac:dyDescent="0.3">
      <c r="A119" s="6">
        <v>112</v>
      </c>
      <c r="B119" s="17"/>
      <c r="C119" s="8"/>
      <c r="D119" s="30"/>
      <c r="E119" s="31"/>
      <c r="F119" s="111"/>
      <c r="G119" s="31"/>
      <c r="H119" s="107">
        <f>VLOOKUP(D119,'LOOK UP'!$A$1:$B$65, 2, FALSE)</f>
        <v>0</v>
      </c>
      <c r="I119" s="108">
        <f>VLOOKUP(E119,'LOOK UP'!$A$1:$B$65, 2, FALSE)</f>
        <v>0</v>
      </c>
      <c r="J119" s="109">
        <f>VLOOKUP(F119,'LOOK UP'!$A$1:$B$65, 2, FALSE)</f>
        <v>0</v>
      </c>
      <c r="K119" s="109">
        <f>VLOOKUP(G119,'LOOK UP'!$A$1:$B$65, 2, FALSE)</f>
        <v>0</v>
      </c>
      <c r="L119" s="17">
        <f t="shared" si="3"/>
        <v>0</v>
      </c>
    </row>
    <row r="120" spans="1:12" x14ac:dyDescent="0.3">
      <c r="A120" s="6">
        <v>113</v>
      </c>
      <c r="B120" s="17"/>
      <c r="C120" s="8"/>
      <c r="D120" s="30"/>
      <c r="E120" s="31"/>
      <c r="F120" s="111"/>
      <c r="G120" s="31"/>
      <c r="H120" s="107">
        <f>VLOOKUP(D120,'LOOK UP'!$A$1:$B$65, 2, FALSE)</f>
        <v>0</v>
      </c>
      <c r="I120" s="108">
        <f>VLOOKUP(E120,'LOOK UP'!$A$1:$B$65, 2, FALSE)</f>
        <v>0</v>
      </c>
      <c r="J120" s="109">
        <f>VLOOKUP(F120,'LOOK UP'!$A$1:$B$65, 2, FALSE)</f>
        <v>0</v>
      </c>
      <c r="K120" s="109">
        <f>VLOOKUP(G120,'LOOK UP'!$A$1:$B$65, 2, FALSE)</f>
        <v>0</v>
      </c>
      <c r="L120" s="17">
        <f t="shared" si="3"/>
        <v>0</v>
      </c>
    </row>
    <row r="121" spans="1:12" x14ac:dyDescent="0.3">
      <c r="A121" s="6">
        <v>114</v>
      </c>
      <c r="B121" s="17"/>
      <c r="C121" s="8"/>
      <c r="D121" s="30"/>
      <c r="E121" s="31"/>
      <c r="F121" s="111"/>
      <c r="G121" s="31"/>
      <c r="H121" s="107">
        <f>VLOOKUP(D121,'LOOK UP'!$A$1:$B$65, 2, FALSE)</f>
        <v>0</v>
      </c>
      <c r="I121" s="108">
        <f>VLOOKUP(E121,'LOOK UP'!$A$1:$B$65, 2, FALSE)</f>
        <v>0</v>
      </c>
      <c r="J121" s="109">
        <f>VLOOKUP(F121,'LOOK UP'!$A$1:$B$65, 2, FALSE)</f>
        <v>0</v>
      </c>
      <c r="K121" s="109">
        <f>VLOOKUP(G121,'LOOK UP'!$A$1:$B$65, 2, FALSE)</f>
        <v>0</v>
      </c>
      <c r="L121" s="17">
        <f t="shared" si="3"/>
        <v>0</v>
      </c>
    </row>
    <row r="122" spans="1:12" x14ac:dyDescent="0.3">
      <c r="A122" s="6">
        <v>115</v>
      </c>
      <c r="B122" s="17"/>
      <c r="C122" s="8"/>
      <c r="D122" s="30"/>
      <c r="E122" s="31"/>
      <c r="F122" s="111"/>
      <c r="G122" s="31"/>
      <c r="H122" s="107">
        <f>VLOOKUP(D122,'LOOK UP'!$A$1:$B$65, 2, FALSE)</f>
        <v>0</v>
      </c>
      <c r="I122" s="108">
        <f>VLOOKUP(E122,'LOOK UP'!$A$1:$B$65, 2, FALSE)</f>
        <v>0</v>
      </c>
      <c r="J122" s="109">
        <f>VLOOKUP(F122,'LOOK UP'!$A$1:$B$65, 2, FALSE)</f>
        <v>0</v>
      </c>
      <c r="K122" s="109">
        <f>VLOOKUP(G122,'LOOK UP'!$A$1:$B$65, 2, FALSE)</f>
        <v>0</v>
      </c>
      <c r="L122" s="17">
        <f t="shared" si="3"/>
        <v>0</v>
      </c>
    </row>
    <row r="123" spans="1:12" x14ac:dyDescent="0.3">
      <c r="A123" s="6">
        <v>116</v>
      </c>
      <c r="B123" s="17"/>
      <c r="C123" s="8"/>
      <c r="D123" s="30"/>
      <c r="E123" s="31"/>
      <c r="F123" s="111"/>
      <c r="G123" s="31"/>
      <c r="H123" s="107">
        <f>VLOOKUP(D123,'LOOK UP'!$A$1:$B$65, 2, FALSE)</f>
        <v>0</v>
      </c>
      <c r="I123" s="108">
        <f>VLOOKUP(E123,'LOOK UP'!$A$1:$B$65, 2, FALSE)</f>
        <v>0</v>
      </c>
      <c r="J123" s="109">
        <f>VLOOKUP(F123,'LOOK UP'!$A$1:$B$65, 2, FALSE)</f>
        <v>0</v>
      </c>
      <c r="K123" s="109">
        <f>VLOOKUP(G123,'LOOK UP'!$A$1:$B$65, 2, FALSE)</f>
        <v>0</v>
      </c>
      <c r="L123" s="17">
        <f t="shared" si="3"/>
        <v>0</v>
      </c>
    </row>
    <row r="124" spans="1:12" x14ac:dyDescent="0.3">
      <c r="A124" s="6">
        <v>117</v>
      </c>
      <c r="B124" s="17"/>
      <c r="C124" s="8"/>
      <c r="D124" s="30"/>
      <c r="E124" s="31"/>
      <c r="F124" s="111"/>
      <c r="G124" s="31"/>
      <c r="H124" s="107">
        <f>VLOOKUP(D124,'LOOK UP'!$A$1:$B$65, 2, FALSE)</f>
        <v>0</v>
      </c>
      <c r="I124" s="108">
        <f>VLOOKUP(E124,'LOOK UP'!$A$1:$B$65, 2, FALSE)</f>
        <v>0</v>
      </c>
      <c r="J124" s="109">
        <f>VLOOKUP(F124,'LOOK UP'!$A$1:$B$65, 2, FALSE)</f>
        <v>0</v>
      </c>
      <c r="K124" s="109">
        <f>VLOOKUP(G124,'LOOK UP'!$A$1:$B$65, 2, FALSE)</f>
        <v>0</v>
      </c>
      <c r="L124" s="17">
        <f t="shared" si="3"/>
        <v>0</v>
      </c>
    </row>
    <row r="125" spans="1:12" x14ac:dyDescent="0.3">
      <c r="A125" s="6">
        <v>118</v>
      </c>
      <c r="B125" s="17"/>
      <c r="C125" s="8"/>
      <c r="D125" s="30"/>
      <c r="E125" s="31"/>
      <c r="F125" s="111"/>
      <c r="G125" s="31"/>
      <c r="H125" s="107">
        <f>VLOOKUP(D125,'LOOK UP'!$A$1:$B$65, 2, FALSE)</f>
        <v>0</v>
      </c>
      <c r="I125" s="108">
        <f>VLOOKUP(E125,'LOOK UP'!$A$1:$B$65, 2, FALSE)</f>
        <v>0</v>
      </c>
      <c r="J125" s="109">
        <f>VLOOKUP(F125,'LOOK UP'!$A$1:$B$65, 2, FALSE)</f>
        <v>0</v>
      </c>
      <c r="K125" s="109">
        <f>VLOOKUP(G125,'LOOK UP'!$A$1:$B$65, 2, FALSE)</f>
        <v>0</v>
      </c>
      <c r="L125" s="17">
        <f t="shared" si="3"/>
        <v>0</v>
      </c>
    </row>
    <row r="126" spans="1:12" x14ac:dyDescent="0.3">
      <c r="A126" s="6">
        <v>119</v>
      </c>
      <c r="B126" s="17"/>
      <c r="C126" s="8"/>
      <c r="D126" s="30"/>
      <c r="E126" s="31"/>
      <c r="F126" s="111"/>
      <c r="G126" s="31"/>
      <c r="H126" s="107">
        <f>VLOOKUP(D126,'LOOK UP'!$A$1:$B$65, 2, FALSE)</f>
        <v>0</v>
      </c>
      <c r="I126" s="108">
        <f>VLOOKUP(E126,'LOOK UP'!$A$1:$B$65, 2, FALSE)</f>
        <v>0</v>
      </c>
      <c r="J126" s="109">
        <f>VLOOKUP(F126,'LOOK UP'!$A$1:$B$65, 2, FALSE)</f>
        <v>0</v>
      </c>
      <c r="K126" s="109">
        <f>VLOOKUP(G126,'LOOK UP'!$A$1:$B$65, 2, FALSE)</f>
        <v>0</v>
      </c>
      <c r="L126" s="17">
        <f t="shared" si="3"/>
        <v>0</v>
      </c>
    </row>
    <row r="127" spans="1:12" x14ac:dyDescent="0.3">
      <c r="A127" s="6">
        <v>120</v>
      </c>
      <c r="B127" s="17"/>
      <c r="C127" s="8"/>
      <c r="D127" s="30"/>
      <c r="E127" s="31"/>
      <c r="F127" s="111"/>
      <c r="G127" s="31"/>
      <c r="H127" s="107">
        <f>VLOOKUP(D127,'LOOK UP'!$A$1:$B$65, 2, FALSE)</f>
        <v>0</v>
      </c>
      <c r="I127" s="108">
        <f>VLOOKUP(E127,'LOOK UP'!$A$1:$B$65, 2, FALSE)</f>
        <v>0</v>
      </c>
      <c r="J127" s="109">
        <f>VLOOKUP(F127,'LOOK UP'!$A$1:$B$65, 2, FALSE)</f>
        <v>0</v>
      </c>
      <c r="K127" s="109">
        <f>VLOOKUP(G127,'LOOK UP'!$A$1:$B$65, 2, FALSE)</f>
        <v>0</v>
      </c>
      <c r="L127" s="17">
        <f t="shared" si="3"/>
        <v>0</v>
      </c>
    </row>
    <row r="128" spans="1:12" x14ac:dyDescent="0.3">
      <c r="A128" s="6">
        <v>121</v>
      </c>
      <c r="B128" s="17"/>
      <c r="C128" s="8"/>
      <c r="D128" s="30"/>
      <c r="E128" s="31"/>
      <c r="F128" s="111"/>
      <c r="G128" s="31"/>
      <c r="H128" s="107">
        <f>VLOOKUP(D128,'LOOK UP'!$A$1:$B$65, 2, FALSE)</f>
        <v>0</v>
      </c>
      <c r="I128" s="108">
        <f>VLOOKUP(E128,'LOOK UP'!$A$1:$B$65, 2, FALSE)</f>
        <v>0</v>
      </c>
      <c r="J128" s="109">
        <f>VLOOKUP(F128,'LOOK UP'!$A$1:$B$65, 2, FALSE)</f>
        <v>0</v>
      </c>
      <c r="K128" s="109">
        <f>VLOOKUP(G128,'LOOK UP'!$A$1:$B$65, 2, FALSE)</f>
        <v>0</v>
      </c>
      <c r="L128" s="17">
        <f t="shared" si="3"/>
        <v>0</v>
      </c>
    </row>
    <row r="129" spans="1:12" x14ac:dyDescent="0.3">
      <c r="A129" s="6">
        <v>122</v>
      </c>
      <c r="B129" s="17"/>
      <c r="C129" s="8"/>
      <c r="D129" s="30"/>
      <c r="E129" s="31"/>
      <c r="F129" s="111"/>
      <c r="G129" s="31"/>
      <c r="H129" s="107">
        <f>VLOOKUP(D129,'LOOK UP'!$A$1:$B$65, 2, FALSE)</f>
        <v>0</v>
      </c>
      <c r="I129" s="108">
        <f>VLOOKUP(E129,'LOOK UP'!$A$1:$B$65, 2, FALSE)</f>
        <v>0</v>
      </c>
      <c r="J129" s="109">
        <f>VLOOKUP(F129,'LOOK UP'!$A$1:$B$65, 2, FALSE)</f>
        <v>0</v>
      </c>
      <c r="K129" s="109">
        <f>VLOOKUP(G129,'LOOK UP'!$A$1:$B$65, 2, FALSE)</f>
        <v>0</v>
      </c>
      <c r="L129" s="17">
        <f t="shared" si="3"/>
        <v>0</v>
      </c>
    </row>
    <row r="130" spans="1:12" x14ac:dyDescent="0.3">
      <c r="A130" s="6">
        <v>123</v>
      </c>
      <c r="B130" s="17"/>
      <c r="C130" s="8"/>
      <c r="D130" s="30"/>
      <c r="E130" s="31"/>
      <c r="F130" s="111"/>
      <c r="G130" s="31"/>
      <c r="H130" s="107">
        <f>VLOOKUP(D130,'LOOK UP'!$A$1:$B$65, 2, FALSE)</f>
        <v>0</v>
      </c>
      <c r="I130" s="108">
        <f>VLOOKUP(E130,'LOOK UP'!$A$1:$B$65, 2, FALSE)</f>
        <v>0</v>
      </c>
      <c r="J130" s="109">
        <f>VLOOKUP(F130,'LOOK UP'!$A$1:$B$65, 2, FALSE)</f>
        <v>0</v>
      </c>
      <c r="K130" s="109">
        <f>VLOOKUP(G130,'LOOK UP'!$A$1:$B$65, 2, FALSE)</f>
        <v>0</v>
      </c>
      <c r="L130" s="17">
        <f t="shared" si="3"/>
        <v>0</v>
      </c>
    </row>
    <row r="131" spans="1:12" x14ac:dyDescent="0.3">
      <c r="A131" s="6">
        <v>124</v>
      </c>
      <c r="B131" s="17"/>
      <c r="C131" s="8"/>
      <c r="D131" s="30"/>
      <c r="E131" s="31"/>
      <c r="F131" s="111"/>
      <c r="G131" s="31"/>
      <c r="H131" s="107">
        <f>VLOOKUP(D131,'LOOK UP'!$A$1:$B$65, 2, FALSE)</f>
        <v>0</v>
      </c>
      <c r="I131" s="108">
        <f>VLOOKUP(E131,'LOOK UP'!$A$1:$B$65, 2, FALSE)</f>
        <v>0</v>
      </c>
      <c r="J131" s="109">
        <f>VLOOKUP(F131,'LOOK UP'!$A$1:$B$65, 2, FALSE)</f>
        <v>0</v>
      </c>
      <c r="K131" s="109">
        <f>VLOOKUP(G131,'LOOK UP'!$A$1:$B$65, 2, FALSE)</f>
        <v>0</v>
      </c>
      <c r="L131" s="17">
        <f t="shared" si="3"/>
        <v>0</v>
      </c>
    </row>
    <row r="132" spans="1:12" x14ac:dyDescent="0.3">
      <c r="A132" s="6">
        <v>125</v>
      </c>
      <c r="B132" s="17"/>
      <c r="C132" s="8"/>
      <c r="D132" s="30"/>
      <c r="E132" s="31"/>
      <c r="F132" s="111"/>
      <c r="G132" s="31"/>
      <c r="H132" s="107">
        <f>VLOOKUP(D132,'LOOK UP'!$A$1:$B$65, 2, FALSE)</f>
        <v>0</v>
      </c>
      <c r="I132" s="108">
        <f>VLOOKUP(E132,'LOOK UP'!$A$1:$B$65, 2, FALSE)</f>
        <v>0</v>
      </c>
      <c r="J132" s="109">
        <f>VLOOKUP(F132,'LOOK UP'!$A$1:$B$65, 2, FALSE)</f>
        <v>0</v>
      </c>
      <c r="K132" s="109">
        <f>VLOOKUP(G132,'LOOK UP'!$A$1:$B$65, 2, FALSE)</f>
        <v>0</v>
      </c>
      <c r="L132" s="17">
        <f t="shared" si="3"/>
        <v>0</v>
      </c>
    </row>
    <row r="133" spans="1:12" x14ac:dyDescent="0.3">
      <c r="A133" s="6">
        <v>126</v>
      </c>
      <c r="B133" s="17"/>
      <c r="C133" s="8"/>
      <c r="D133" s="30"/>
      <c r="E133" s="31"/>
      <c r="F133" s="111"/>
      <c r="G133" s="31"/>
      <c r="H133" s="107">
        <f>VLOOKUP(D133,'LOOK UP'!$A$1:$B$65, 2, FALSE)</f>
        <v>0</v>
      </c>
      <c r="I133" s="108">
        <f>VLOOKUP(E133,'LOOK UP'!$A$1:$B$65, 2, FALSE)</f>
        <v>0</v>
      </c>
      <c r="J133" s="109">
        <f>VLOOKUP(F133,'LOOK UP'!$A$1:$B$65, 2, FALSE)</f>
        <v>0</v>
      </c>
      <c r="K133" s="109">
        <f>VLOOKUP(G133,'LOOK UP'!$A$1:$B$65, 2, FALSE)</f>
        <v>0</v>
      </c>
      <c r="L133" s="17">
        <f t="shared" si="3"/>
        <v>0</v>
      </c>
    </row>
    <row r="134" spans="1:12" x14ac:dyDescent="0.3">
      <c r="A134" s="6">
        <v>127</v>
      </c>
      <c r="B134" s="17"/>
      <c r="C134" s="8"/>
      <c r="D134" s="30"/>
      <c r="E134" s="31"/>
      <c r="F134" s="111"/>
      <c r="G134" s="31"/>
      <c r="H134" s="107">
        <f>VLOOKUP(D134,'LOOK UP'!$A$1:$B$65, 2, FALSE)</f>
        <v>0</v>
      </c>
      <c r="I134" s="108">
        <f>VLOOKUP(E134,'LOOK UP'!$A$1:$B$65, 2, FALSE)</f>
        <v>0</v>
      </c>
      <c r="J134" s="109">
        <f>VLOOKUP(F134,'LOOK UP'!$A$1:$B$65, 2, FALSE)</f>
        <v>0</v>
      </c>
      <c r="K134" s="109">
        <f>VLOOKUP(G134,'LOOK UP'!$A$1:$B$65, 2, FALSE)</f>
        <v>0</v>
      </c>
      <c r="L134" s="17">
        <f t="shared" si="3"/>
        <v>0</v>
      </c>
    </row>
    <row r="135" spans="1:12" x14ac:dyDescent="0.3">
      <c r="A135" s="6">
        <v>128</v>
      </c>
      <c r="B135" s="17"/>
      <c r="C135" s="8"/>
      <c r="D135" s="30"/>
      <c r="E135" s="31"/>
      <c r="F135" s="111"/>
      <c r="G135" s="31"/>
      <c r="H135" s="107">
        <f>VLOOKUP(D135,'LOOK UP'!$A$1:$B$65, 2, FALSE)</f>
        <v>0</v>
      </c>
      <c r="I135" s="108">
        <f>VLOOKUP(E135,'LOOK UP'!$A$1:$B$65, 2, FALSE)</f>
        <v>0</v>
      </c>
      <c r="J135" s="109">
        <f>VLOOKUP(F135,'LOOK UP'!$A$1:$B$65, 2, FALSE)</f>
        <v>0</v>
      </c>
      <c r="K135" s="109">
        <f>VLOOKUP(G135,'LOOK UP'!$A$1:$B$65, 2, FALSE)</f>
        <v>0</v>
      </c>
      <c r="L135" s="17">
        <f t="shared" si="3"/>
        <v>0</v>
      </c>
    </row>
    <row r="136" spans="1:12" x14ac:dyDescent="0.3">
      <c r="A136" s="6">
        <v>129</v>
      </c>
      <c r="B136" s="17"/>
      <c r="C136" s="8"/>
      <c r="D136" s="30"/>
      <c r="E136" s="31"/>
      <c r="F136" s="111"/>
      <c r="G136" s="31"/>
      <c r="H136" s="107">
        <f>VLOOKUP(D136,'LOOK UP'!$A$1:$B$65, 2, FALSE)</f>
        <v>0</v>
      </c>
      <c r="I136" s="108">
        <f>VLOOKUP(E136,'LOOK UP'!$A$1:$B$65, 2, FALSE)</f>
        <v>0</v>
      </c>
      <c r="J136" s="109">
        <f>VLOOKUP(F136,'LOOK UP'!$A$1:$B$65, 2, FALSE)</f>
        <v>0</v>
      </c>
      <c r="K136" s="109">
        <f>VLOOKUP(G136,'LOOK UP'!$A$1:$B$65, 2, FALSE)</f>
        <v>0</v>
      </c>
      <c r="L136" s="17">
        <f t="shared" ref="L136:L167" si="4">SUM(H136:K136)</f>
        <v>0</v>
      </c>
    </row>
    <row r="137" spans="1:12" x14ac:dyDescent="0.3">
      <c r="A137" s="6">
        <v>130</v>
      </c>
      <c r="B137" s="17"/>
      <c r="C137" s="8"/>
      <c r="D137" s="30"/>
      <c r="E137" s="31"/>
      <c r="F137" s="111"/>
      <c r="G137" s="31"/>
      <c r="H137" s="107">
        <f>VLOOKUP(D137,'LOOK UP'!$A$1:$B$65, 2, FALSE)</f>
        <v>0</v>
      </c>
      <c r="I137" s="108">
        <f>VLOOKUP(E137,'LOOK UP'!$A$1:$B$65, 2, FALSE)</f>
        <v>0</v>
      </c>
      <c r="J137" s="109">
        <f>VLOOKUP(F137,'LOOK UP'!$A$1:$B$65, 2, FALSE)</f>
        <v>0</v>
      </c>
      <c r="K137" s="109">
        <f>VLOOKUP(G137,'LOOK UP'!$A$1:$B$65, 2, FALSE)</f>
        <v>0</v>
      </c>
      <c r="L137" s="17">
        <f t="shared" si="4"/>
        <v>0</v>
      </c>
    </row>
    <row r="138" spans="1:12" x14ac:dyDescent="0.3">
      <c r="A138" s="6">
        <v>131</v>
      </c>
      <c r="B138" s="17"/>
      <c r="C138" s="8"/>
      <c r="D138" s="30"/>
      <c r="E138" s="31"/>
      <c r="F138" s="111"/>
      <c r="G138" s="31"/>
      <c r="H138" s="107">
        <f>VLOOKUP(D138,'LOOK UP'!$A$1:$B$65, 2, FALSE)</f>
        <v>0</v>
      </c>
      <c r="I138" s="108">
        <f>VLOOKUP(E138,'LOOK UP'!$A$1:$B$65, 2, FALSE)</f>
        <v>0</v>
      </c>
      <c r="J138" s="109">
        <f>VLOOKUP(F138,'LOOK UP'!$A$1:$B$65, 2, FALSE)</f>
        <v>0</v>
      </c>
      <c r="K138" s="109">
        <f>VLOOKUP(G138,'LOOK UP'!$A$1:$B$65, 2, FALSE)</f>
        <v>0</v>
      </c>
      <c r="L138" s="17">
        <f t="shared" si="4"/>
        <v>0</v>
      </c>
    </row>
    <row r="139" spans="1:12" x14ac:dyDescent="0.3">
      <c r="A139" s="6">
        <v>132</v>
      </c>
      <c r="B139" s="2"/>
      <c r="C139" s="42"/>
      <c r="D139" s="112"/>
      <c r="E139" s="98"/>
      <c r="F139" s="111"/>
      <c r="G139" s="98"/>
      <c r="H139" s="99">
        <f>VLOOKUP(D139,'LOOK UP'!$A$1:$B$65, 2, FALSE)</f>
        <v>0</v>
      </c>
      <c r="I139" s="100">
        <f>VLOOKUP(E139,'LOOK UP'!$A$1:$B$65, 2, FALSE)</f>
        <v>0</v>
      </c>
      <c r="J139" s="101">
        <f>VLOOKUP(F139,'LOOK UP'!$A$1:$B$65, 2, FALSE)</f>
        <v>0</v>
      </c>
      <c r="K139" s="101">
        <f>VLOOKUP(G139,'LOOK UP'!$A$1:$B$65, 2, FALSE)</f>
        <v>0</v>
      </c>
      <c r="L139" s="17">
        <f t="shared" si="4"/>
        <v>0</v>
      </c>
    </row>
    <row r="140" spans="1:12" x14ac:dyDescent="0.3">
      <c r="A140" s="6">
        <v>133</v>
      </c>
      <c r="B140" s="17"/>
      <c r="C140" s="8"/>
      <c r="D140" s="30"/>
      <c r="E140" s="31"/>
      <c r="F140" s="111"/>
      <c r="G140" s="31"/>
      <c r="H140" s="96">
        <f>VLOOKUP(D140,'LOOK UP'!$A$1:$B$65, 2, FALSE)</f>
        <v>0</v>
      </c>
      <c r="I140" s="97">
        <f>VLOOKUP(E140,'LOOK UP'!$A$1:$B$65, 2, FALSE)</f>
        <v>0</v>
      </c>
      <c r="J140" s="35">
        <f>VLOOKUP(F140,'LOOK UP'!$A$1:$B$65, 2, FALSE)</f>
        <v>0</v>
      </c>
      <c r="K140" s="35">
        <f>VLOOKUP(G140,'LOOK UP'!$A$1:$B$65, 2, FALSE)</f>
        <v>0</v>
      </c>
      <c r="L140" s="17">
        <f t="shared" si="4"/>
        <v>0</v>
      </c>
    </row>
    <row r="141" spans="1:12" ht="15" thickBot="1" x14ac:dyDescent="0.35">
      <c r="A141" s="6">
        <v>134</v>
      </c>
      <c r="B141" s="2"/>
      <c r="C141" s="44"/>
      <c r="D141" s="112"/>
      <c r="E141" s="63"/>
      <c r="F141" s="63"/>
      <c r="G141" s="63"/>
      <c r="H141" s="99">
        <f>VLOOKUP(D141,'LOOK UP'!$A$1:$B$65, 2, FALSE)</f>
        <v>0</v>
      </c>
      <c r="I141" s="100">
        <f>VLOOKUP(E141,'LOOK UP'!$A$1:$B$65, 2, FALSE)</f>
        <v>0</v>
      </c>
      <c r="J141" s="101">
        <f>VLOOKUP(F141,'LOOK UP'!$A$1:$B$65, 2, FALSE)</f>
        <v>0</v>
      </c>
      <c r="K141" s="101">
        <f>VLOOKUP(G141,'LOOK UP'!$A$1:$B$65, 2, FALSE)</f>
        <v>0</v>
      </c>
      <c r="L141" s="17">
        <f t="shared" si="4"/>
        <v>0</v>
      </c>
    </row>
    <row r="142" spans="1:12" x14ac:dyDescent="0.3">
      <c r="A142" s="6"/>
    </row>
    <row r="143" spans="1:12" x14ac:dyDescent="0.3">
      <c r="A143" s="6"/>
    </row>
    <row r="144" spans="1:12" x14ac:dyDescent="0.3">
      <c r="A144" s="6"/>
    </row>
    <row r="145" spans="1:1" x14ac:dyDescent="0.3">
      <c r="A145" s="6"/>
    </row>
    <row r="146" spans="1:1" x14ac:dyDescent="0.3">
      <c r="A146" s="6"/>
    </row>
    <row r="147" spans="1:1" x14ac:dyDescent="0.3">
      <c r="A147" s="6"/>
    </row>
    <row r="148" spans="1:1" x14ac:dyDescent="0.3">
      <c r="A148" s="6"/>
    </row>
    <row r="149" spans="1:1" x14ac:dyDescent="0.3">
      <c r="A149" s="6"/>
    </row>
    <row r="150" spans="1:1" x14ac:dyDescent="0.3">
      <c r="A150" s="6"/>
    </row>
    <row r="151" spans="1:1" x14ac:dyDescent="0.3">
      <c r="A151" s="6"/>
    </row>
  </sheetData>
  <mergeCells count="3">
    <mergeCell ref="D1:K4"/>
    <mergeCell ref="C1:C4"/>
    <mergeCell ref="A5:C6"/>
  </mergeCells>
  <phoneticPr fontId="25" type="noConversion"/>
  <pageMargins left="0.7" right="0.7" top="0.75" bottom="0.75" header="0.3" footer="0.3"/>
  <pageSetup paperSize="9" scale="59" orientation="landscape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38AE7-8121-4198-A971-E133AFD9E1AC}">
  <dimension ref="A1:P47"/>
  <sheetViews>
    <sheetView workbookViewId="0"/>
  </sheetViews>
  <sheetFormatPr defaultRowHeight="14.4" x14ac:dyDescent="0.3"/>
  <cols>
    <col min="1" max="1" width="30.21875" bestFit="1" customWidth="1"/>
    <col min="2" max="3" width="14.77734375" bestFit="1" customWidth="1"/>
    <col min="8" max="8" width="14.77734375" bestFit="1" customWidth="1"/>
    <col min="13" max="15" width="30.21875" bestFit="1" customWidth="1"/>
  </cols>
  <sheetData>
    <row r="1" spans="1:16" x14ac:dyDescent="0.3">
      <c r="A1" s="75" t="s">
        <v>22</v>
      </c>
      <c r="B1" s="75" t="s">
        <v>79</v>
      </c>
      <c r="C1" s="2">
        <f>SUM(30,3,35,25,21,17,35,23,19)</f>
        <v>208</v>
      </c>
      <c r="M1" t="s">
        <v>84</v>
      </c>
      <c r="O1" t="s">
        <v>85</v>
      </c>
    </row>
    <row r="2" spans="1:16" x14ac:dyDescent="0.3">
      <c r="A2" s="76" t="s">
        <v>25</v>
      </c>
      <c r="B2" s="77" t="s">
        <v>82</v>
      </c>
      <c r="C2" s="2">
        <f>SUM(19,7,4,30,35,30,23,25,21)</f>
        <v>194</v>
      </c>
      <c r="M2" s="48" t="s">
        <v>22</v>
      </c>
      <c r="N2" t="s">
        <v>86</v>
      </c>
      <c r="O2" s="48" t="s">
        <v>22</v>
      </c>
      <c r="P2">
        <v>17</v>
      </c>
    </row>
    <row r="3" spans="1:16" x14ac:dyDescent="0.3">
      <c r="A3" s="78" t="s">
        <v>87</v>
      </c>
      <c r="B3" s="79" t="s">
        <v>80</v>
      </c>
      <c r="C3" s="2">
        <f>SUM(23,11,25,30)</f>
        <v>89</v>
      </c>
      <c r="M3" s="74" t="s">
        <v>25</v>
      </c>
      <c r="N3" t="s">
        <v>88</v>
      </c>
      <c r="O3" s="74" t="s">
        <v>25</v>
      </c>
      <c r="P3" t="s">
        <v>89</v>
      </c>
    </row>
    <row r="4" spans="1:16" x14ac:dyDescent="0.3">
      <c r="A4" s="78" t="s">
        <v>24</v>
      </c>
      <c r="B4" s="79" t="s">
        <v>80</v>
      </c>
      <c r="C4" s="2">
        <f>SUM(25,17,5,23)</f>
        <v>70</v>
      </c>
      <c r="H4" s="48"/>
      <c r="M4" s="74" t="s">
        <v>87</v>
      </c>
      <c r="N4" t="s">
        <v>90</v>
      </c>
      <c r="O4" s="74" t="s">
        <v>87</v>
      </c>
      <c r="P4">
        <v>25</v>
      </c>
    </row>
    <row r="5" spans="1:16" x14ac:dyDescent="0.3">
      <c r="A5" s="87" t="s">
        <v>91</v>
      </c>
      <c r="B5" s="88" t="s">
        <v>92</v>
      </c>
      <c r="C5" s="2">
        <f>SUM(35,)</f>
        <v>35</v>
      </c>
      <c r="H5" s="48"/>
      <c r="M5" s="74" t="s">
        <v>24</v>
      </c>
      <c r="N5" t="s">
        <v>93</v>
      </c>
      <c r="O5" s="74" t="s">
        <v>24</v>
      </c>
    </row>
    <row r="6" spans="1:16" x14ac:dyDescent="0.3">
      <c r="A6" s="76" t="s">
        <v>50</v>
      </c>
      <c r="B6" s="77" t="s">
        <v>82</v>
      </c>
      <c r="C6" s="2">
        <f>SUM(2,21)</f>
        <v>23</v>
      </c>
      <c r="H6" s="48"/>
      <c r="M6" s="74" t="s">
        <v>91</v>
      </c>
      <c r="N6">
        <v>35</v>
      </c>
      <c r="O6" s="74" t="s">
        <v>91</v>
      </c>
    </row>
    <row r="7" spans="1:16" x14ac:dyDescent="0.3">
      <c r="A7" s="77" t="s">
        <v>52</v>
      </c>
      <c r="B7" s="77" t="s">
        <v>82</v>
      </c>
      <c r="C7" s="2">
        <f>SUM(13,9,)</f>
        <v>22</v>
      </c>
      <c r="H7" s="48"/>
      <c r="M7" s="74" t="s">
        <v>50</v>
      </c>
      <c r="N7">
        <v>2</v>
      </c>
      <c r="O7" s="74" t="s">
        <v>50</v>
      </c>
      <c r="P7">
        <v>21</v>
      </c>
    </row>
    <row r="8" spans="1:16" x14ac:dyDescent="0.3">
      <c r="A8" s="75" t="s">
        <v>94</v>
      </c>
      <c r="B8" s="75" t="s">
        <v>79</v>
      </c>
      <c r="C8" s="2">
        <f>SUM(19)</f>
        <v>19</v>
      </c>
      <c r="H8" s="48"/>
      <c r="M8" s="48" t="s">
        <v>52</v>
      </c>
      <c r="N8" t="s">
        <v>95</v>
      </c>
      <c r="O8" s="48" t="s">
        <v>52</v>
      </c>
    </row>
    <row r="9" spans="1:16" x14ac:dyDescent="0.3">
      <c r="A9" s="77" t="s">
        <v>96</v>
      </c>
      <c r="B9" s="77" t="s">
        <v>82</v>
      </c>
      <c r="C9" s="2">
        <f>SUM(15,)</f>
        <v>15</v>
      </c>
      <c r="M9" s="48" t="s">
        <v>94</v>
      </c>
      <c r="O9" s="48" t="s">
        <v>94</v>
      </c>
      <c r="P9">
        <v>19</v>
      </c>
    </row>
    <row r="10" spans="1:16" x14ac:dyDescent="0.3">
      <c r="A10" s="79" t="s">
        <v>97</v>
      </c>
      <c r="B10" s="79" t="s">
        <v>80</v>
      </c>
      <c r="C10" s="2">
        <f>SUM(6,8)</f>
        <v>14</v>
      </c>
      <c r="M10" s="48" t="s">
        <v>96</v>
      </c>
      <c r="N10">
        <v>15</v>
      </c>
      <c r="O10" s="48" t="s">
        <v>96</v>
      </c>
    </row>
    <row r="11" spans="1:16" x14ac:dyDescent="0.3">
      <c r="A11" s="75" t="s">
        <v>98</v>
      </c>
      <c r="B11" s="75" t="s">
        <v>79</v>
      </c>
      <c r="C11" s="2">
        <f>SUM(10)</f>
        <v>10</v>
      </c>
      <c r="M11" s="48" t="s">
        <v>97</v>
      </c>
      <c r="N11" t="s">
        <v>99</v>
      </c>
      <c r="O11" s="48" t="s">
        <v>97</v>
      </c>
    </row>
    <row r="12" spans="1:16" x14ac:dyDescent="0.3">
      <c r="A12" s="75" t="s">
        <v>100</v>
      </c>
      <c r="B12" s="75" t="s">
        <v>79</v>
      </c>
      <c r="C12" s="2">
        <v>0</v>
      </c>
      <c r="M12" s="48" t="s">
        <v>98</v>
      </c>
      <c r="N12" t="s">
        <v>101</v>
      </c>
      <c r="O12" s="48" t="s">
        <v>98</v>
      </c>
    </row>
    <row r="13" spans="1:16" x14ac:dyDescent="0.3">
      <c r="M13" s="48" t="s">
        <v>100</v>
      </c>
      <c r="N13">
        <v>0</v>
      </c>
      <c r="O13" s="48" t="s">
        <v>100</v>
      </c>
    </row>
    <row r="15" spans="1:16" x14ac:dyDescent="0.3">
      <c r="M15" s="39" t="s">
        <v>102</v>
      </c>
      <c r="O15" s="39" t="s">
        <v>103</v>
      </c>
    </row>
    <row r="16" spans="1:16" x14ac:dyDescent="0.3">
      <c r="M16" s="48" t="s">
        <v>22</v>
      </c>
      <c r="N16" t="s">
        <v>104</v>
      </c>
      <c r="O16" s="48" t="s">
        <v>22</v>
      </c>
      <c r="P16" t="s">
        <v>105</v>
      </c>
    </row>
    <row r="17" spans="1:16" x14ac:dyDescent="0.3">
      <c r="M17" s="74" t="s">
        <v>25</v>
      </c>
      <c r="N17">
        <v>30</v>
      </c>
      <c r="O17" s="74" t="s">
        <v>25</v>
      </c>
      <c r="P17" t="s">
        <v>106</v>
      </c>
    </row>
    <row r="18" spans="1:16" x14ac:dyDescent="0.3">
      <c r="A18" s="75"/>
      <c r="B18" s="75"/>
      <c r="C18" s="75"/>
      <c r="E18" t="s">
        <v>107</v>
      </c>
      <c r="F18">
        <f>SUM(C1,C8,C11)</f>
        <v>237</v>
      </c>
      <c r="M18" s="74" t="s">
        <v>87</v>
      </c>
      <c r="O18" s="74" t="s">
        <v>87</v>
      </c>
      <c r="P18">
        <v>30</v>
      </c>
    </row>
    <row r="19" spans="1:16" x14ac:dyDescent="0.3">
      <c r="A19" s="76"/>
      <c r="B19" s="77"/>
      <c r="C19" s="77"/>
      <c r="E19" t="s">
        <v>108</v>
      </c>
      <c r="F19">
        <f>SUM(C2,C6,C7,C9)</f>
        <v>254</v>
      </c>
      <c r="M19" s="74" t="s">
        <v>24</v>
      </c>
      <c r="N19">
        <v>23</v>
      </c>
      <c r="O19" s="74" t="s">
        <v>24</v>
      </c>
    </row>
    <row r="20" spans="1:16" x14ac:dyDescent="0.3">
      <c r="A20" s="78"/>
      <c r="B20" s="79"/>
      <c r="C20" s="79"/>
      <c r="E20" t="s">
        <v>109</v>
      </c>
      <c r="F20">
        <f>SUM(C3,C4,C10)</f>
        <v>173</v>
      </c>
      <c r="M20" s="74" t="s">
        <v>91</v>
      </c>
      <c r="O20" s="74" t="s">
        <v>91</v>
      </c>
    </row>
    <row r="21" spans="1:16" x14ac:dyDescent="0.3">
      <c r="A21" s="78"/>
      <c r="B21" s="79"/>
      <c r="C21" s="79"/>
      <c r="E21" t="s">
        <v>110</v>
      </c>
      <c r="F21">
        <v>35</v>
      </c>
      <c r="M21" s="74" t="s">
        <v>50</v>
      </c>
      <c r="O21" s="74" t="s">
        <v>50</v>
      </c>
    </row>
    <row r="22" spans="1:16" x14ac:dyDescent="0.3">
      <c r="A22" s="80"/>
      <c r="B22" s="81"/>
      <c r="C22" s="81"/>
      <c r="M22" s="48" t="s">
        <v>52</v>
      </c>
      <c r="O22" s="48" t="s">
        <v>52</v>
      </c>
    </row>
    <row r="23" spans="1:16" x14ac:dyDescent="0.3">
      <c r="A23" s="76"/>
      <c r="B23" s="77"/>
      <c r="C23" s="77"/>
      <c r="M23" s="48" t="s">
        <v>94</v>
      </c>
      <c r="O23" s="48" t="s">
        <v>94</v>
      </c>
    </row>
    <row r="24" spans="1:16" x14ac:dyDescent="0.3">
      <c r="A24" s="77"/>
      <c r="B24" s="77"/>
      <c r="C24" s="77"/>
      <c r="M24" s="48" t="s">
        <v>96</v>
      </c>
      <c r="O24" s="48" t="s">
        <v>96</v>
      </c>
    </row>
    <row r="25" spans="1:16" x14ac:dyDescent="0.3">
      <c r="A25" s="75"/>
      <c r="B25" s="75"/>
      <c r="C25" s="75"/>
      <c r="M25" s="48" t="s">
        <v>97</v>
      </c>
      <c r="O25" s="48" t="s">
        <v>97</v>
      </c>
    </row>
    <row r="26" spans="1:16" x14ac:dyDescent="0.3">
      <c r="A26" s="77"/>
      <c r="B26" s="77"/>
      <c r="C26" s="77"/>
      <c r="M26" s="48" t="s">
        <v>98</v>
      </c>
      <c r="O26" s="48" t="s">
        <v>98</v>
      </c>
    </row>
    <row r="27" spans="1:16" x14ac:dyDescent="0.3">
      <c r="A27" s="79"/>
      <c r="B27" s="79"/>
      <c r="C27" s="79"/>
      <c r="M27" s="48" t="s">
        <v>100</v>
      </c>
      <c r="O27" s="48" t="s">
        <v>100</v>
      </c>
    </row>
    <row r="28" spans="1:16" x14ac:dyDescent="0.3">
      <c r="A28" s="77"/>
      <c r="B28" s="77"/>
      <c r="C28" s="77"/>
    </row>
    <row r="29" spans="1:16" x14ac:dyDescent="0.3">
      <c r="A29" s="75"/>
      <c r="B29" s="75"/>
      <c r="C29" s="75"/>
    </row>
    <row r="30" spans="1:16" x14ac:dyDescent="0.3">
      <c r="D30" t="s">
        <v>107</v>
      </c>
      <c r="E30">
        <f>SUM(B36,B43,B46,B47)</f>
        <v>237</v>
      </c>
      <c r="N30" s="48" t="s">
        <v>22</v>
      </c>
      <c r="O30">
        <f>SUM(30,3,35,25,21,17,35,23,19)</f>
        <v>208</v>
      </c>
    </row>
    <row r="31" spans="1:16" x14ac:dyDescent="0.3">
      <c r="D31" t="s">
        <v>111</v>
      </c>
      <c r="E31">
        <f>SUM(B37,B41,B42,B44)</f>
        <v>254</v>
      </c>
      <c r="G31" s="84"/>
      <c r="N31" s="74" t="s">
        <v>25</v>
      </c>
      <c r="O31">
        <f>SUM(19,7,4,30,35,30,23,25,21)</f>
        <v>194</v>
      </c>
    </row>
    <row r="32" spans="1:16" x14ac:dyDescent="0.3">
      <c r="D32" t="s">
        <v>80</v>
      </c>
      <c r="E32">
        <f>SUM(B38,B45,B39)</f>
        <v>173</v>
      </c>
      <c r="N32" s="74" t="s">
        <v>87</v>
      </c>
      <c r="O32">
        <f>SUM(23,11,25,30)</f>
        <v>89</v>
      </c>
    </row>
    <row r="33" spans="1:15" x14ac:dyDescent="0.3">
      <c r="D33" t="s">
        <v>110</v>
      </c>
      <c r="E33">
        <v>35</v>
      </c>
      <c r="N33" s="74" t="s">
        <v>24</v>
      </c>
      <c r="O33">
        <f>SUM(25,17,5,23)</f>
        <v>70</v>
      </c>
    </row>
    <row r="34" spans="1:15" x14ac:dyDescent="0.3">
      <c r="N34" s="74" t="s">
        <v>91</v>
      </c>
      <c r="O34">
        <f>SUM(35,)</f>
        <v>35</v>
      </c>
    </row>
    <row r="35" spans="1:15" x14ac:dyDescent="0.3">
      <c r="N35" s="74" t="s">
        <v>50</v>
      </c>
      <c r="O35">
        <f>SUM(2,21)</f>
        <v>23</v>
      </c>
    </row>
    <row r="36" spans="1:15" x14ac:dyDescent="0.3">
      <c r="A36" s="75" t="s">
        <v>22</v>
      </c>
      <c r="B36" s="82">
        <f>SUM(30,3,35,25,21,17,35,23,19)</f>
        <v>208</v>
      </c>
      <c r="C36" s="75" t="s">
        <v>79</v>
      </c>
      <c r="N36" s="48" t="s">
        <v>52</v>
      </c>
      <c r="O36">
        <f>SUM(13,9,)</f>
        <v>22</v>
      </c>
    </row>
    <row r="37" spans="1:15" x14ac:dyDescent="0.3">
      <c r="A37" s="76" t="s">
        <v>25</v>
      </c>
      <c r="B37" s="83">
        <f>SUM(19,7,4,30,35,30,23,25,21)</f>
        <v>194</v>
      </c>
      <c r="C37" s="77" t="s">
        <v>82</v>
      </c>
      <c r="N37" s="48" t="s">
        <v>94</v>
      </c>
      <c r="O37">
        <f>SUM(19)</f>
        <v>19</v>
      </c>
    </row>
    <row r="38" spans="1:15" x14ac:dyDescent="0.3">
      <c r="A38" s="78" t="s">
        <v>87</v>
      </c>
      <c r="B38" s="84">
        <f>SUM(23,11,25,30)</f>
        <v>89</v>
      </c>
      <c r="C38" s="79" t="s">
        <v>80</v>
      </c>
      <c r="N38" s="48" t="s">
        <v>96</v>
      </c>
      <c r="O38">
        <f>SUM(15,)</f>
        <v>15</v>
      </c>
    </row>
    <row r="39" spans="1:15" x14ac:dyDescent="0.3">
      <c r="A39" s="78" t="s">
        <v>24</v>
      </c>
      <c r="B39" s="84">
        <f>SUM(25,17,5,23)</f>
        <v>70</v>
      </c>
      <c r="C39" s="79" t="s">
        <v>80</v>
      </c>
      <c r="N39" s="48" t="s">
        <v>97</v>
      </c>
      <c r="O39">
        <f>SUM(6,8)</f>
        <v>14</v>
      </c>
    </row>
    <row r="40" spans="1:15" x14ac:dyDescent="0.3">
      <c r="A40" s="80" t="s">
        <v>91</v>
      </c>
      <c r="B40" s="85">
        <f>SUM(35,)</f>
        <v>35</v>
      </c>
      <c r="C40" s="81" t="s">
        <v>81</v>
      </c>
      <c r="N40" s="48" t="s">
        <v>98</v>
      </c>
      <c r="O40">
        <f>SUM(10)</f>
        <v>10</v>
      </c>
    </row>
    <row r="41" spans="1:15" x14ac:dyDescent="0.3">
      <c r="A41" s="76" t="s">
        <v>50</v>
      </c>
      <c r="B41" s="83">
        <f>SUM(2,21)</f>
        <v>23</v>
      </c>
      <c r="C41" s="77" t="s">
        <v>82</v>
      </c>
      <c r="N41" s="48" t="s">
        <v>100</v>
      </c>
      <c r="O41">
        <v>0</v>
      </c>
    </row>
    <row r="42" spans="1:15" x14ac:dyDescent="0.3">
      <c r="A42" s="77" t="s">
        <v>52</v>
      </c>
      <c r="B42" s="83">
        <f>SUM(13,9,)</f>
        <v>22</v>
      </c>
      <c r="C42" s="77" t="s">
        <v>82</v>
      </c>
    </row>
    <row r="43" spans="1:15" x14ac:dyDescent="0.3">
      <c r="A43" s="75" t="s">
        <v>94</v>
      </c>
      <c r="B43" s="82">
        <f>SUM(19)</f>
        <v>19</v>
      </c>
      <c r="C43" s="75" t="s">
        <v>79</v>
      </c>
    </row>
    <row r="44" spans="1:15" x14ac:dyDescent="0.3">
      <c r="A44" s="77" t="s">
        <v>96</v>
      </c>
      <c r="B44" s="83">
        <f>SUM(15,)</f>
        <v>15</v>
      </c>
      <c r="C44" s="77" t="s">
        <v>82</v>
      </c>
    </row>
    <row r="45" spans="1:15" x14ac:dyDescent="0.3">
      <c r="A45" s="79" t="s">
        <v>97</v>
      </c>
      <c r="B45" s="84">
        <f>SUM(6,8)</f>
        <v>14</v>
      </c>
      <c r="C45" s="79" t="s">
        <v>80</v>
      </c>
    </row>
    <row r="46" spans="1:15" x14ac:dyDescent="0.3">
      <c r="A46" s="75" t="s">
        <v>98</v>
      </c>
      <c r="B46" s="82">
        <f>SUM(10)</f>
        <v>10</v>
      </c>
      <c r="C46" s="75" t="s">
        <v>79</v>
      </c>
    </row>
    <row r="47" spans="1:15" x14ac:dyDescent="0.3">
      <c r="A47" s="75" t="s">
        <v>100</v>
      </c>
      <c r="B47" s="82">
        <v>0</v>
      </c>
      <c r="C47" s="75" t="s">
        <v>79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AE5C1-512C-4F25-8683-518B14DAC2AB}">
  <dimension ref="A1:I41"/>
  <sheetViews>
    <sheetView workbookViewId="0"/>
  </sheetViews>
  <sheetFormatPr defaultColWidth="8.77734375" defaultRowHeight="14.4" x14ac:dyDescent="0.3"/>
  <cols>
    <col min="1" max="4" width="30.21875" bestFit="1" customWidth="1"/>
    <col min="6" max="6" width="21" bestFit="1" customWidth="1"/>
    <col min="7" max="7" width="30.21875" bestFit="1" customWidth="1"/>
    <col min="8" max="8" width="14.21875" bestFit="1" customWidth="1"/>
    <col min="9" max="9" width="4" bestFit="1" customWidth="1"/>
    <col min="14" max="14" width="30.21875" bestFit="1" customWidth="1"/>
  </cols>
  <sheetData>
    <row r="1" spans="1:9" x14ac:dyDescent="0.3">
      <c r="A1" t="s">
        <v>84</v>
      </c>
      <c r="C1" t="s">
        <v>85</v>
      </c>
      <c r="G1" s="75" t="s">
        <v>22</v>
      </c>
      <c r="H1" s="75" t="s">
        <v>79</v>
      </c>
      <c r="I1" s="48">
        <f>SUM(35,35,0,0,0,30,25,0,0)</f>
        <v>125</v>
      </c>
    </row>
    <row r="2" spans="1:9" x14ac:dyDescent="0.3">
      <c r="A2" s="48" t="s">
        <v>22</v>
      </c>
      <c r="B2" s="86">
        <v>35</v>
      </c>
      <c r="C2" s="48" t="s">
        <v>22</v>
      </c>
      <c r="D2" s="86">
        <v>0</v>
      </c>
      <c r="G2" s="76" t="s">
        <v>25</v>
      </c>
      <c r="H2" s="77" t="s">
        <v>82</v>
      </c>
      <c r="I2" s="48">
        <f>SUM(23,15,9,8,30,35,25,0,0,23,0)</f>
        <v>168</v>
      </c>
    </row>
    <row r="3" spans="1:9" x14ac:dyDescent="0.3">
      <c r="A3" s="74" t="s">
        <v>25</v>
      </c>
      <c r="B3" s="86" t="s">
        <v>112</v>
      </c>
      <c r="C3" s="74" t="s">
        <v>25</v>
      </c>
      <c r="D3" s="86" t="s">
        <v>113</v>
      </c>
      <c r="G3" s="78" t="s">
        <v>87</v>
      </c>
      <c r="H3" s="79" t="s">
        <v>80</v>
      </c>
      <c r="I3" s="48">
        <f>SUM(23,11,30,35)</f>
        <v>99</v>
      </c>
    </row>
    <row r="4" spans="1:9" x14ac:dyDescent="0.3">
      <c r="A4" s="74" t="s">
        <v>87</v>
      </c>
      <c r="B4" s="86" t="s">
        <v>90</v>
      </c>
      <c r="C4" s="74" t="s">
        <v>87</v>
      </c>
      <c r="D4" s="86">
        <v>30</v>
      </c>
      <c r="G4" s="78" t="s">
        <v>24</v>
      </c>
      <c r="H4" s="79" t="s">
        <v>80</v>
      </c>
      <c r="I4" s="48">
        <f>SUM(30,11,7,35,21)</f>
        <v>104</v>
      </c>
    </row>
    <row r="5" spans="1:9" x14ac:dyDescent="0.3">
      <c r="A5" s="74" t="s">
        <v>24</v>
      </c>
      <c r="B5" s="86" t="s">
        <v>114</v>
      </c>
      <c r="C5" s="74" t="s">
        <v>24</v>
      </c>
      <c r="D5" s="86">
        <v>21</v>
      </c>
      <c r="G5" s="87" t="s">
        <v>91</v>
      </c>
      <c r="H5" s="88" t="s">
        <v>81</v>
      </c>
      <c r="I5" s="48">
        <f>SUM(25)</f>
        <v>25</v>
      </c>
    </row>
    <row r="6" spans="1:9" x14ac:dyDescent="0.3">
      <c r="A6" s="74" t="s">
        <v>91</v>
      </c>
      <c r="B6" s="86">
        <v>25</v>
      </c>
      <c r="C6" s="74" t="s">
        <v>91</v>
      </c>
      <c r="D6" s="86"/>
      <c r="G6" s="76" t="s">
        <v>50</v>
      </c>
      <c r="H6" s="77" t="s">
        <v>82</v>
      </c>
      <c r="I6" s="48">
        <f>SUM(6,23,19)</f>
        <v>48</v>
      </c>
    </row>
    <row r="7" spans="1:9" x14ac:dyDescent="0.3">
      <c r="A7" s="74" t="s">
        <v>50</v>
      </c>
      <c r="B7" s="86">
        <v>6</v>
      </c>
      <c r="C7" s="74" t="s">
        <v>50</v>
      </c>
      <c r="D7" s="86" t="s">
        <v>115</v>
      </c>
      <c r="G7" s="77" t="s">
        <v>52</v>
      </c>
      <c r="H7" s="77" t="s">
        <v>82</v>
      </c>
      <c r="I7" s="48">
        <f>SUM(21,17)</f>
        <v>38</v>
      </c>
    </row>
    <row r="8" spans="1:9" x14ac:dyDescent="0.3">
      <c r="A8" s="48" t="s">
        <v>52</v>
      </c>
      <c r="B8" s="86" t="s">
        <v>116</v>
      </c>
      <c r="C8" s="48" t="s">
        <v>52</v>
      </c>
      <c r="D8" s="86"/>
      <c r="G8" s="75" t="s">
        <v>94</v>
      </c>
      <c r="H8" s="75" t="s">
        <v>79</v>
      </c>
      <c r="I8" s="48">
        <f>SUM(17)</f>
        <v>17</v>
      </c>
    </row>
    <row r="9" spans="1:9" x14ac:dyDescent="0.3">
      <c r="A9" s="48" t="s">
        <v>94</v>
      </c>
      <c r="B9" s="86"/>
      <c r="C9" s="48" t="s">
        <v>94</v>
      </c>
      <c r="D9" s="86">
        <v>17</v>
      </c>
      <c r="G9" s="77" t="s">
        <v>96</v>
      </c>
      <c r="H9" s="77" t="s">
        <v>82</v>
      </c>
      <c r="I9" s="48">
        <f>SUM(0)</f>
        <v>0</v>
      </c>
    </row>
    <row r="10" spans="1:9" x14ac:dyDescent="0.3">
      <c r="A10" s="48" t="s">
        <v>96</v>
      </c>
      <c r="B10" s="86">
        <v>0</v>
      </c>
      <c r="C10" s="48" t="s">
        <v>96</v>
      </c>
      <c r="D10" s="86"/>
      <c r="G10" s="79" t="s">
        <v>97</v>
      </c>
      <c r="H10" s="79" t="s">
        <v>80</v>
      </c>
      <c r="I10" s="48">
        <f>SUM(13,10)</f>
        <v>23</v>
      </c>
    </row>
    <row r="11" spans="1:9" x14ac:dyDescent="0.3">
      <c r="A11" s="48" t="s">
        <v>97</v>
      </c>
      <c r="B11" s="86" t="s">
        <v>117</v>
      </c>
      <c r="C11" s="48" t="s">
        <v>97</v>
      </c>
      <c r="D11" s="86"/>
      <c r="G11" s="75" t="s">
        <v>98</v>
      </c>
      <c r="H11" s="75" t="s">
        <v>79</v>
      </c>
      <c r="I11" s="48">
        <f>SUM(0)</f>
        <v>0</v>
      </c>
    </row>
    <row r="12" spans="1:9" x14ac:dyDescent="0.3">
      <c r="A12" s="48" t="s">
        <v>98</v>
      </c>
      <c r="B12" s="86">
        <v>0</v>
      </c>
      <c r="C12" s="48" t="s">
        <v>98</v>
      </c>
      <c r="D12" s="86"/>
      <c r="G12" s="75" t="s">
        <v>100</v>
      </c>
      <c r="H12" s="75" t="s">
        <v>79</v>
      </c>
      <c r="I12" s="48">
        <v>0</v>
      </c>
    </row>
    <row r="13" spans="1:9" x14ac:dyDescent="0.3">
      <c r="A13" s="48" t="s">
        <v>100</v>
      </c>
      <c r="B13" s="86">
        <v>0</v>
      </c>
      <c r="C13" s="48" t="s">
        <v>100</v>
      </c>
      <c r="D13" s="86"/>
    </row>
    <row r="15" spans="1:9" x14ac:dyDescent="0.3">
      <c r="A15" s="39" t="s">
        <v>102</v>
      </c>
      <c r="C15" s="39" t="s">
        <v>103</v>
      </c>
    </row>
    <row r="16" spans="1:9" x14ac:dyDescent="0.3">
      <c r="A16" s="48" t="s">
        <v>22</v>
      </c>
      <c r="B16" t="s">
        <v>118</v>
      </c>
      <c r="C16" s="48" t="s">
        <v>22</v>
      </c>
      <c r="D16" s="86" t="s">
        <v>119</v>
      </c>
    </row>
    <row r="17" spans="1:7" x14ac:dyDescent="0.3">
      <c r="A17" s="74" t="s">
        <v>25</v>
      </c>
      <c r="B17" s="86">
        <v>30</v>
      </c>
      <c r="C17" s="74" t="s">
        <v>25</v>
      </c>
      <c r="D17" s="86" t="s">
        <v>120</v>
      </c>
      <c r="F17" t="s">
        <v>107</v>
      </c>
      <c r="G17">
        <f>SUM(I1,I8,I11:I12)</f>
        <v>142</v>
      </c>
    </row>
    <row r="18" spans="1:7" x14ac:dyDescent="0.3">
      <c r="A18" s="74" t="s">
        <v>87</v>
      </c>
      <c r="C18" s="74" t="s">
        <v>87</v>
      </c>
      <c r="D18" s="86">
        <v>35</v>
      </c>
      <c r="F18" t="s">
        <v>108</v>
      </c>
      <c r="G18">
        <f>SUM(I2,I6,I7,I9)</f>
        <v>254</v>
      </c>
    </row>
    <row r="19" spans="1:7" x14ac:dyDescent="0.3">
      <c r="A19" s="74" t="s">
        <v>24</v>
      </c>
      <c r="B19" s="86">
        <v>35</v>
      </c>
      <c r="C19" s="74" t="s">
        <v>24</v>
      </c>
      <c r="F19" t="s">
        <v>109</v>
      </c>
      <c r="G19">
        <f>SUM(I3,I4,I10)</f>
        <v>226</v>
      </c>
    </row>
    <row r="20" spans="1:7" x14ac:dyDescent="0.3">
      <c r="A20" s="74" t="s">
        <v>91</v>
      </c>
      <c r="C20" s="74" t="s">
        <v>91</v>
      </c>
      <c r="F20" t="s">
        <v>110</v>
      </c>
      <c r="G20">
        <f>SUM(I5)</f>
        <v>25</v>
      </c>
    </row>
    <row r="21" spans="1:7" x14ac:dyDescent="0.3">
      <c r="A21" s="74" t="s">
        <v>50</v>
      </c>
      <c r="C21" s="74" t="s">
        <v>50</v>
      </c>
    </row>
    <row r="22" spans="1:7" x14ac:dyDescent="0.3">
      <c r="A22" s="48" t="s">
        <v>52</v>
      </c>
      <c r="C22" s="48" t="s">
        <v>52</v>
      </c>
    </row>
    <row r="23" spans="1:7" x14ac:dyDescent="0.3">
      <c r="A23" s="48" t="s">
        <v>94</v>
      </c>
      <c r="C23" s="48" t="s">
        <v>94</v>
      </c>
    </row>
    <row r="24" spans="1:7" x14ac:dyDescent="0.3">
      <c r="A24" s="48" t="s">
        <v>96</v>
      </c>
      <c r="C24" s="48" t="s">
        <v>96</v>
      </c>
    </row>
    <row r="25" spans="1:7" x14ac:dyDescent="0.3">
      <c r="A25" s="48" t="s">
        <v>97</v>
      </c>
      <c r="C25" s="48" t="s">
        <v>97</v>
      </c>
    </row>
    <row r="26" spans="1:7" x14ac:dyDescent="0.3">
      <c r="A26" s="48" t="s">
        <v>98</v>
      </c>
      <c r="C26" s="48" t="s">
        <v>98</v>
      </c>
    </row>
    <row r="27" spans="1:7" x14ac:dyDescent="0.3">
      <c r="A27" s="48" t="s">
        <v>100</v>
      </c>
      <c r="C27" s="48" t="s">
        <v>100</v>
      </c>
    </row>
    <row r="30" spans="1:7" x14ac:dyDescent="0.3">
      <c r="B30" s="48" t="s">
        <v>22</v>
      </c>
      <c r="C30">
        <f>SUM(35,0,23,35,21,13,23,30,15,21)</f>
        <v>216</v>
      </c>
    </row>
    <row r="31" spans="1:7" x14ac:dyDescent="0.3">
      <c r="B31" s="74" t="s">
        <v>25</v>
      </c>
      <c r="C31">
        <f>SUM(23,8,11,3,0,30,35,19,25,11,19,25)</f>
        <v>209</v>
      </c>
    </row>
    <row r="32" spans="1:7" x14ac:dyDescent="0.3">
      <c r="B32" s="74" t="s">
        <v>87</v>
      </c>
      <c r="C32">
        <f>SUM(13,5,30,35)</f>
        <v>83</v>
      </c>
    </row>
    <row r="33" spans="2:3" x14ac:dyDescent="0.3">
      <c r="B33" s="74" t="s">
        <v>24</v>
      </c>
      <c r="C33">
        <f>SUM(25,15,6,25,17)</f>
        <v>88</v>
      </c>
    </row>
    <row r="34" spans="2:3" x14ac:dyDescent="0.3">
      <c r="B34" s="74" t="s">
        <v>91</v>
      </c>
      <c r="C34">
        <f>SUM(30)</f>
        <v>30</v>
      </c>
    </row>
    <row r="35" spans="2:3" x14ac:dyDescent="0.3">
      <c r="B35" s="74" t="s">
        <v>50</v>
      </c>
      <c r="C35">
        <f>SUM(2,23,15)</f>
        <v>40</v>
      </c>
    </row>
    <row r="36" spans="2:3" x14ac:dyDescent="0.3">
      <c r="B36" s="48" t="s">
        <v>52</v>
      </c>
      <c r="C36">
        <f>SUM(17,19)</f>
        <v>36</v>
      </c>
    </row>
    <row r="37" spans="2:3" x14ac:dyDescent="0.3">
      <c r="B37" s="48" t="s">
        <v>94</v>
      </c>
      <c r="C37">
        <f>SUM(21)</f>
        <v>21</v>
      </c>
    </row>
    <row r="38" spans="2:3" x14ac:dyDescent="0.3">
      <c r="B38" s="48" t="s">
        <v>96</v>
      </c>
      <c r="C38">
        <f>SUM(7)</f>
        <v>7</v>
      </c>
    </row>
    <row r="39" spans="2:3" x14ac:dyDescent="0.3">
      <c r="B39" s="48" t="s">
        <v>97</v>
      </c>
      <c r="C39">
        <f>SUM(9,10)</f>
        <v>19</v>
      </c>
    </row>
    <row r="40" spans="2:3" x14ac:dyDescent="0.3">
      <c r="B40" s="48" t="s">
        <v>98</v>
      </c>
      <c r="C40">
        <f>SUM(4)</f>
        <v>4</v>
      </c>
    </row>
    <row r="41" spans="2:3" x14ac:dyDescent="0.3">
      <c r="B41" s="48" t="s">
        <v>100</v>
      </c>
      <c r="C41">
        <v>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AEDC4-F15C-4762-92B9-65E8D2C072C8}">
  <dimension ref="A1:M32"/>
  <sheetViews>
    <sheetView workbookViewId="0"/>
  </sheetViews>
  <sheetFormatPr defaultRowHeight="14.4" x14ac:dyDescent="0.3"/>
  <cols>
    <col min="1" max="4" width="30.21875" bestFit="1" customWidth="1"/>
    <col min="6" max="6" width="21" bestFit="1" customWidth="1"/>
    <col min="7" max="7" width="30.21875" bestFit="1" customWidth="1"/>
    <col min="8" max="8" width="16" bestFit="1" customWidth="1"/>
    <col min="9" max="9" width="4" bestFit="1" customWidth="1"/>
    <col min="12" max="12" width="30.21875" bestFit="1" customWidth="1"/>
    <col min="14" max="14" width="30.21875" bestFit="1" customWidth="1"/>
  </cols>
  <sheetData>
    <row r="1" spans="1:13" x14ac:dyDescent="0.3">
      <c r="A1" t="s">
        <v>84</v>
      </c>
      <c r="C1" t="s">
        <v>85</v>
      </c>
      <c r="G1" s="75" t="s">
        <v>22</v>
      </c>
      <c r="H1" s="75" t="s">
        <v>79</v>
      </c>
      <c r="I1" s="48">
        <v>160</v>
      </c>
    </row>
    <row r="2" spans="1:13" x14ac:dyDescent="0.3">
      <c r="A2" s="48" t="s">
        <v>22</v>
      </c>
      <c r="B2" s="86"/>
      <c r="C2" s="48" t="s">
        <v>22</v>
      </c>
      <c r="D2" s="86">
        <v>17</v>
      </c>
      <c r="G2" s="76" t="s">
        <v>25</v>
      </c>
      <c r="H2" s="77" t="s">
        <v>82</v>
      </c>
      <c r="I2" s="48">
        <v>199</v>
      </c>
    </row>
    <row r="3" spans="1:13" x14ac:dyDescent="0.3">
      <c r="A3" s="74" t="s">
        <v>25</v>
      </c>
      <c r="B3" s="86" t="s">
        <v>121</v>
      </c>
      <c r="C3" s="74" t="s">
        <v>25</v>
      </c>
      <c r="D3" s="86" t="s">
        <v>122</v>
      </c>
      <c r="G3" s="78" t="s">
        <v>87</v>
      </c>
      <c r="H3" s="79" t="s">
        <v>80</v>
      </c>
      <c r="I3" s="48">
        <v>75</v>
      </c>
      <c r="L3" s="48" t="s">
        <v>22</v>
      </c>
      <c r="M3" s="94">
        <f>SUM(17,35,30,30,25,23)</f>
        <v>160</v>
      </c>
    </row>
    <row r="4" spans="1:13" x14ac:dyDescent="0.3">
      <c r="A4" s="74" t="s">
        <v>87</v>
      </c>
      <c r="B4" s="86">
        <v>21</v>
      </c>
      <c r="C4" s="74" t="s">
        <v>87</v>
      </c>
      <c r="D4" s="86" t="s">
        <v>123</v>
      </c>
      <c r="G4" s="78" t="s">
        <v>24</v>
      </c>
      <c r="H4" s="79" t="s">
        <v>80</v>
      </c>
      <c r="I4" s="48">
        <v>39</v>
      </c>
      <c r="L4" s="74" t="s">
        <v>25</v>
      </c>
      <c r="M4">
        <f>SUM(35,25,35,23,25,35,21)</f>
        <v>199</v>
      </c>
    </row>
    <row r="5" spans="1:13" x14ac:dyDescent="0.3">
      <c r="A5" s="74" t="s">
        <v>24</v>
      </c>
      <c r="B5" s="86">
        <v>13</v>
      </c>
      <c r="C5" s="74" t="s">
        <v>24</v>
      </c>
      <c r="D5" s="86" t="s">
        <v>124</v>
      </c>
      <c r="G5" s="87" t="s">
        <v>91</v>
      </c>
      <c r="H5" s="88" t="s">
        <v>81</v>
      </c>
      <c r="I5" s="48">
        <v>0</v>
      </c>
      <c r="L5" s="74" t="s">
        <v>87</v>
      </c>
      <c r="M5">
        <f>SUM(21,30,5,19)</f>
        <v>75</v>
      </c>
    </row>
    <row r="6" spans="1:13" x14ac:dyDescent="0.3">
      <c r="A6" s="74" t="s">
        <v>91</v>
      </c>
      <c r="B6" s="86"/>
      <c r="C6" s="74" t="s">
        <v>91</v>
      </c>
      <c r="D6" s="86"/>
      <c r="G6" s="76" t="s">
        <v>50</v>
      </c>
      <c r="H6" s="77" t="s">
        <v>82</v>
      </c>
      <c r="I6" s="48">
        <v>45</v>
      </c>
      <c r="L6" s="74" t="s">
        <v>24</v>
      </c>
      <c r="M6">
        <f>SUM(13,15,11)</f>
        <v>39</v>
      </c>
    </row>
    <row r="7" spans="1:13" x14ac:dyDescent="0.3">
      <c r="A7" s="74" t="s">
        <v>50</v>
      </c>
      <c r="B7" s="86">
        <v>11</v>
      </c>
      <c r="C7" s="74" t="s">
        <v>50</v>
      </c>
      <c r="D7" s="86" t="s">
        <v>125</v>
      </c>
      <c r="G7" s="77" t="s">
        <v>52</v>
      </c>
      <c r="H7" s="77" t="s">
        <v>82</v>
      </c>
      <c r="I7" s="48">
        <v>30</v>
      </c>
      <c r="L7" s="74" t="s">
        <v>91</v>
      </c>
      <c r="M7">
        <f>SUM(0)</f>
        <v>0</v>
      </c>
    </row>
    <row r="8" spans="1:13" x14ac:dyDescent="0.3">
      <c r="A8" s="48" t="s">
        <v>52</v>
      </c>
      <c r="B8" s="86">
        <v>30</v>
      </c>
      <c r="C8" s="48" t="s">
        <v>52</v>
      </c>
      <c r="D8" s="86"/>
      <c r="G8" s="75" t="s">
        <v>94</v>
      </c>
      <c r="H8" s="75" t="s">
        <v>79</v>
      </c>
      <c r="I8" s="48">
        <v>10</v>
      </c>
      <c r="L8" s="74" t="s">
        <v>50</v>
      </c>
      <c r="M8">
        <f>SUM(11,25,9)</f>
        <v>45</v>
      </c>
    </row>
    <row r="9" spans="1:13" x14ac:dyDescent="0.3">
      <c r="A9" s="48" t="s">
        <v>94</v>
      </c>
      <c r="B9" s="86"/>
      <c r="C9" s="48" t="s">
        <v>94</v>
      </c>
      <c r="D9" s="86">
        <v>10</v>
      </c>
      <c r="G9" s="77" t="s">
        <v>96</v>
      </c>
      <c r="H9" s="77" t="s">
        <v>82</v>
      </c>
      <c r="I9" s="48">
        <v>19</v>
      </c>
      <c r="L9" s="48" t="s">
        <v>52</v>
      </c>
      <c r="M9">
        <f>SUM(30,)</f>
        <v>30</v>
      </c>
    </row>
    <row r="10" spans="1:13" x14ac:dyDescent="0.3">
      <c r="A10" s="48" t="s">
        <v>96</v>
      </c>
      <c r="B10" s="86">
        <v>19</v>
      </c>
      <c r="C10" s="48" t="s">
        <v>96</v>
      </c>
      <c r="D10" s="86"/>
      <c r="G10" s="79" t="s">
        <v>97</v>
      </c>
      <c r="H10" s="79" t="s">
        <v>80</v>
      </c>
      <c r="I10" s="48">
        <v>68</v>
      </c>
      <c r="L10" s="48" t="s">
        <v>94</v>
      </c>
      <c r="M10">
        <f>SUM(10)</f>
        <v>10</v>
      </c>
    </row>
    <row r="11" spans="1:13" x14ac:dyDescent="0.3">
      <c r="A11" s="48" t="s">
        <v>97</v>
      </c>
      <c r="B11" s="86" t="s">
        <v>126</v>
      </c>
      <c r="C11" s="48" t="s">
        <v>97</v>
      </c>
      <c r="D11" s="86" t="s">
        <v>127</v>
      </c>
      <c r="G11" s="75" t="s">
        <v>98</v>
      </c>
      <c r="H11" s="75" t="s">
        <v>79</v>
      </c>
      <c r="I11" s="48">
        <f>SUM(0)</f>
        <v>0</v>
      </c>
      <c r="L11" s="48" t="s">
        <v>96</v>
      </c>
      <c r="M11">
        <f>SUM(19)</f>
        <v>19</v>
      </c>
    </row>
    <row r="12" spans="1:13" x14ac:dyDescent="0.3">
      <c r="A12" s="48" t="s">
        <v>98</v>
      </c>
      <c r="B12" s="86"/>
      <c r="C12" s="48" t="s">
        <v>98</v>
      </c>
      <c r="D12" s="86"/>
      <c r="G12" s="75" t="s">
        <v>100</v>
      </c>
      <c r="H12" s="75" t="s">
        <v>79</v>
      </c>
      <c r="I12" s="48">
        <v>0</v>
      </c>
      <c r="L12" s="48" t="s">
        <v>97</v>
      </c>
      <c r="M12">
        <f>SUM(17,15,10,19,7,)</f>
        <v>68</v>
      </c>
    </row>
    <row r="13" spans="1:13" x14ac:dyDescent="0.3">
      <c r="A13" s="48" t="s">
        <v>100</v>
      </c>
      <c r="B13" s="86"/>
      <c r="C13" s="48" t="s">
        <v>100</v>
      </c>
      <c r="D13" s="86"/>
      <c r="G13" s="92" t="s">
        <v>128</v>
      </c>
      <c r="H13" s="93" t="s">
        <v>83</v>
      </c>
      <c r="I13" s="2">
        <v>21</v>
      </c>
      <c r="L13" s="48" t="s">
        <v>98</v>
      </c>
      <c r="M13">
        <f>SUM(0)</f>
        <v>0</v>
      </c>
    </row>
    <row r="14" spans="1:13" x14ac:dyDescent="0.3">
      <c r="A14" s="39"/>
      <c r="B14" s="86"/>
      <c r="C14" s="91" t="s">
        <v>128</v>
      </c>
      <c r="D14" s="86">
        <v>21</v>
      </c>
      <c r="G14" s="79" t="s">
        <v>47</v>
      </c>
      <c r="H14" s="95" t="s">
        <v>80</v>
      </c>
      <c r="I14" s="2">
        <v>25</v>
      </c>
      <c r="L14" s="48" t="s">
        <v>100</v>
      </c>
      <c r="M14">
        <f t="shared" ref="M14" si="0">SUM(0)</f>
        <v>0</v>
      </c>
    </row>
    <row r="15" spans="1:13" x14ac:dyDescent="0.3">
      <c r="A15" s="39"/>
      <c r="B15" s="86"/>
      <c r="C15" s="48" t="s">
        <v>47</v>
      </c>
      <c r="D15" s="86">
        <v>8</v>
      </c>
      <c r="L15" s="48" t="s">
        <v>128</v>
      </c>
      <c r="M15">
        <f>SUM(21)</f>
        <v>21</v>
      </c>
    </row>
    <row r="16" spans="1:13" x14ac:dyDescent="0.3">
      <c r="A16" s="39"/>
      <c r="B16" s="86"/>
      <c r="C16" s="39"/>
      <c r="D16" s="86"/>
      <c r="L16" s="48" t="s">
        <v>47</v>
      </c>
      <c r="M16">
        <f>SUM(8,17)</f>
        <v>25</v>
      </c>
    </row>
    <row r="18" spans="1:7" x14ac:dyDescent="0.3">
      <c r="A18" s="39" t="s">
        <v>102</v>
      </c>
      <c r="C18" s="39" t="s">
        <v>103</v>
      </c>
    </row>
    <row r="19" spans="1:7" x14ac:dyDescent="0.3">
      <c r="A19" s="48" t="s">
        <v>22</v>
      </c>
      <c r="B19" s="86" t="s">
        <v>129</v>
      </c>
      <c r="C19" s="48" t="s">
        <v>22</v>
      </c>
      <c r="D19" s="86" t="s">
        <v>130</v>
      </c>
    </row>
    <row r="20" spans="1:7" x14ac:dyDescent="0.3">
      <c r="A20" s="74" t="s">
        <v>25</v>
      </c>
      <c r="B20" s="86">
        <v>25</v>
      </c>
      <c r="C20" s="74" t="s">
        <v>25</v>
      </c>
      <c r="D20" s="86" t="s">
        <v>131</v>
      </c>
      <c r="F20" t="s">
        <v>107</v>
      </c>
      <c r="G20">
        <f>SUM(I1,I8,I11:I12)</f>
        <v>170</v>
      </c>
    </row>
    <row r="21" spans="1:7" x14ac:dyDescent="0.3">
      <c r="A21" s="74" t="s">
        <v>87</v>
      </c>
      <c r="C21" s="74" t="s">
        <v>87</v>
      </c>
      <c r="D21" s="86">
        <v>19</v>
      </c>
      <c r="F21" t="s">
        <v>108</v>
      </c>
      <c r="G21">
        <f>SUM(I2,I6,I7,I9)</f>
        <v>293</v>
      </c>
    </row>
    <row r="22" spans="1:7" x14ac:dyDescent="0.3">
      <c r="A22" s="74" t="s">
        <v>24</v>
      </c>
      <c r="B22" s="86"/>
      <c r="C22" s="74" t="s">
        <v>24</v>
      </c>
      <c r="F22" t="s">
        <v>109</v>
      </c>
      <c r="G22">
        <f>SUM(I3,I4,I10,I14)</f>
        <v>207</v>
      </c>
    </row>
    <row r="23" spans="1:7" x14ac:dyDescent="0.3">
      <c r="A23" s="74" t="s">
        <v>91</v>
      </c>
      <c r="C23" s="74" t="s">
        <v>91</v>
      </c>
      <c r="F23" t="s">
        <v>110</v>
      </c>
      <c r="G23">
        <f>SUM(I5)</f>
        <v>0</v>
      </c>
    </row>
    <row r="24" spans="1:7" x14ac:dyDescent="0.3">
      <c r="A24" s="74" t="s">
        <v>50</v>
      </c>
      <c r="C24" s="74" t="s">
        <v>50</v>
      </c>
      <c r="F24" t="s">
        <v>132</v>
      </c>
      <c r="G24">
        <v>21</v>
      </c>
    </row>
    <row r="25" spans="1:7" x14ac:dyDescent="0.3">
      <c r="A25" s="48" t="s">
        <v>52</v>
      </c>
      <c r="C25" s="48" t="s">
        <v>52</v>
      </c>
    </row>
    <row r="26" spans="1:7" x14ac:dyDescent="0.3">
      <c r="A26" s="48" t="s">
        <v>94</v>
      </c>
      <c r="C26" s="48" t="s">
        <v>94</v>
      </c>
    </row>
    <row r="27" spans="1:7" x14ac:dyDescent="0.3">
      <c r="A27" s="48" t="s">
        <v>96</v>
      </c>
      <c r="C27" s="48" t="s">
        <v>96</v>
      </c>
    </row>
    <row r="28" spans="1:7" x14ac:dyDescent="0.3">
      <c r="A28" s="48" t="s">
        <v>97</v>
      </c>
      <c r="C28" s="48" t="s">
        <v>97</v>
      </c>
    </row>
    <row r="29" spans="1:7" x14ac:dyDescent="0.3">
      <c r="A29" s="48" t="s">
        <v>98</v>
      </c>
      <c r="C29" s="48" t="s">
        <v>98</v>
      </c>
    </row>
    <row r="30" spans="1:7" x14ac:dyDescent="0.3">
      <c r="A30" s="48" t="s">
        <v>100</v>
      </c>
      <c r="C30" s="48" t="s">
        <v>100</v>
      </c>
    </row>
    <row r="31" spans="1:7" x14ac:dyDescent="0.3">
      <c r="A31" s="39"/>
      <c r="C31" s="48" t="s">
        <v>47</v>
      </c>
      <c r="D31" s="86">
        <v>17</v>
      </c>
    </row>
    <row r="32" spans="1:7" x14ac:dyDescent="0.3">
      <c r="A32" s="39"/>
      <c r="C32" s="39"/>
    </row>
  </sheetData>
  <sortState xmlns:xlrd2="http://schemas.microsoft.com/office/spreadsheetml/2017/richdata2" ref="M2:O27">
    <sortCondition ref="O2:O2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A9850-6F80-42B9-805B-09FDAED6F134}">
  <dimension ref="A1:D141"/>
  <sheetViews>
    <sheetView workbookViewId="0">
      <selection activeCell="B17" sqref="B17"/>
    </sheetView>
  </sheetViews>
  <sheetFormatPr defaultRowHeight="14.4" x14ac:dyDescent="0.3"/>
  <cols>
    <col min="1" max="1" width="21.44140625" customWidth="1"/>
    <col min="2" max="2" width="36.5546875" customWidth="1"/>
    <col min="3" max="3" width="8" bestFit="1" customWidth="1"/>
  </cols>
  <sheetData>
    <row r="1" spans="1:4" x14ac:dyDescent="0.3">
      <c r="A1" t="s">
        <v>7</v>
      </c>
      <c r="B1" t="s">
        <v>9</v>
      </c>
      <c r="C1" t="s">
        <v>29</v>
      </c>
      <c r="D1" t="s">
        <v>206</v>
      </c>
    </row>
    <row r="2" spans="1:4" x14ac:dyDescent="0.3">
      <c r="A2" t="s">
        <v>158</v>
      </c>
      <c r="B2" t="s">
        <v>137</v>
      </c>
      <c r="C2">
        <v>1</v>
      </c>
      <c r="D2" t="s">
        <v>133</v>
      </c>
    </row>
    <row r="3" spans="1:4" x14ac:dyDescent="0.3">
      <c r="A3" t="s">
        <v>143</v>
      </c>
      <c r="B3" t="s">
        <v>138</v>
      </c>
      <c r="C3">
        <v>2</v>
      </c>
      <c r="D3" t="s">
        <v>133</v>
      </c>
    </row>
    <row r="4" spans="1:4" x14ac:dyDescent="0.3">
      <c r="A4" t="s">
        <v>144</v>
      </c>
      <c r="B4" t="s">
        <v>139</v>
      </c>
      <c r="C4">
        <v>3</v>
      </c>
      <c r="D4" t="s">
        <v>133</v>
      </c>
    </row>
    <row r="5" spans="1:4" x14ac:dyDescent="0.3">
      <c r="A5" t="s">
        <v>21</v>
      </c>
      <c r="B5" t="s">
        <v>140</v>
      </c>
      <c r="C5">
        <v>4</v>
      </c>
      <c r="D5" t="s">
        <v>133</v>
      </c>
    </row>
    <row r="6" spans="1:4" x14ac:dyDescent="0.3">
      <c r="A6" t="s">
        <v>145</v>
      </c>
      <c r="B6" t="s">
        <v>139</v>
      </c>
      <c r="C6">
        <v>5</v>
      </c>
      <c r="D6" t="s">
        <v>133</v>
      </c>
    </row>
    <row r="7" spans="1:4" x14ac:dyDescent="0.3">
      <c r="A7" t="s">
        <v>159</v>
      </c>
      <c r="B7" t="s">
        <v>137</v>
      </c>
      <c r="C7">
        <v>6</v>
      </c>
      <c r="D7" t="s">
        <v>133</v>
      </c>
    </row>
    <row r="8" spans="1:4" x14ac:dyDescent="0.3">
      <c r="A8" t="s">
        <v>146</v>
      </c>
      <c r="B8" t="s">
        <v>141</v>
      </c>
      <c r="C8">
        <v>7</v>
      </c>
      <c r="D8" t="s">
        <v>133</v>
      </c>
    </row>
    <row r="9" spans="1:4" x14ac:dyDescent="0.3">
      <c r="A9" t="s">
        <v>28</v>
      </c>
      <c r="B9" t="s">
        <v>194</v>
      </c>
      <c r="C9">
        <v>8</v>
      </c>
      <c r="D9" t="s">
        <v>133</v>
      </c>
    </row>
    <row r="10" spans="1:4" x14ac:dyDescent="0.3">
      <c r="A10" t="s">
        <v>147</v>
      </c>
      <c r="B10" t="s">
        <v>142</v>
      </c>
      <c r="C10">
        <v>9</v>
      </c>
      <c r="D10" t="s">
        <v>133</v>
      </c>
    </row>
    <row r="11" spans="1:4" x14ac:dyDescent="0.3">
      <c r="A11" t="s">
        <v>26</v>
      </c>
      <c r="B11" t="s">
        <v>137</v>
      </c>
      <c r="C11">
        <v>10</v>
      </c>
      <c r="D11" t="s">
        <v>133</v>
      </c>
    </row>
    <row r="12" spans="1:4" x14ac:dyDescent="0.3">
      <c r="A12" t="s">
        <v>150</v>
      </c>
      <c r="B12" t="s">
        <v>137</v>
      </c>
      <c r="C12">
        <v>11</v>
      </c>
      <c r="D12" t="s">
        <v>133</v>
      </c>
    </row>
    <row r="13" spans="1:4" x14ac:dyDescent="0.3">
      <c r="A13" t="s">
        <v>160</v>
      </c>
      <c r="B13" t="s">
        <v>137</v>
      </c>
      <c r="C13">
        <v>12</v>
      </c>
      <c r="D13" t="s">
        <v>133</v>
      </c>
    </row>
    <row r="14" spans="1:4" x14ac:dyDescent="0.3">
      <c r="A14" t="s">
        <v>151</v>
      </c>
      <c r="B14" t="s">
        <v>139</v>
      </c>
      <c r="C14">
        <v>13</v>
      </c>
      <c r="D14" t="s">
        <v>133</v>
      </c>
    </row>
    <row r="15" spans="1:4" x14ac:dyDescent="0.3">
      <c r="A15" t="s">
        <v>161</v>
      </c>
      <c r="B15" t="s">
        <v>137</v>
      </c>
      <c r="C15">
        <v>14</v>
      </c>
      <c r="D15" t="s">
        <v>133</v>
      </c>
    </row>
    <row r="16" spans="1:4" x14ac:dyDescent="0.3">
      <c r="A16" t="s">
        <v>152</v>
      </c>
      <c r="B16" t="s">
        <v>25</v>
      </c>
      <c r="C16">
        <v>15</v>
      </c>
      <c r="D16" t="s">
        <v>133</v>
      </c>
    </row>
    <row r="17" spans="1:4" x14ac:dyDescent="0.3">
      <c r="A17" t="s">
        <v>153</v>
      </c>
      <c r="B17" t="s">
        <v>25</v>
      </c>
      <c r="C17">
        <v>16</v>
      </c>
      <c r="D17" t="s">
        <v>133</v>
      </c>
    </row>
    <row r="18" spans="1:4" x14ac:dyDescent="0.3">
      <c r="A18" t="s">
        <v>154</v>
      </c>
      <c r="B18" t="s">
        <v>137</v>
      </c>
      <c r="C18">
        <v>17</v>
      </c>
      <c r="D18" t="s">
        <v>133</v>
      </c>
    </row>
    <row r="19" spans="1:4" x14ac:dyDescent="0.3">
      <c r="A19" t="s">
        <v>155</v>
      </c>
      <c r="B19" t="s">
        <v>148</v>
      </c>
      <c r="C19">
        <v>18</v>
      </c>
      <c r="D19" t="s">
        <v>133</v>
      </c>
    </row>
    <row r="20" spans="1:4" x14ac:dyDescent="0.3">
      <c r="A20" t="s">
        <v>156</v>
      </c>
      <c r="B20" t="s">
        <v>139</v>
      </c>
      <c r="C20">
        <v>19</v>
      </c>
      <c r="D20" t="s">
        <v>133</v>
      </c>
    </row>
    <row r="21" spans="1:4" x14ac:dyDescent="0.3">
      <c r="A21" t="s">
        <v>157</v>
      </c>
      <c r="B21" t="s">
        <v>149</v>
      </c>
      <c r="C21">
        <v>20</v>
      </c>
      <c r="D21" t="s">
        <v>133</v>
      </c>
    </row>
    <row r="22" spans="1:4" x14ac:dyDescent="0.3">
      <c r="A22" t="s">
        <v>162</v>
      </c>
      <c r="B22" t="s">
        <v>163</v>
      </c>
      <c r="C22">
        <v>21</v>
      </c>
      <c r="D22" t="s">
        <v>133</v>
      </c>
    </row>
    <row r="23" spans="1:4" x14ac:dyDescent="0.3">
      <c r="A23" t="s">
        <v>164</v>
      </c>
      <c r="B23" t="s">
        <v>165</v>
      </c>
      <c r="C23">
        <v>22</v>
      </c>
      <c r="D23" t="s">
        <v>133</v>
      </c>
    </row>
    <row r="24" spans="1:4" x14ac:dyDescent="0.3">
      <c r="A24" t="s">
        <v>166</v>
      </c>
      <c r="B24" t="s">
        <v>167</v>
      </c>
      <c r="C24">
        <v>23</v>
      </c>
      <c r="D24" t="s">
        <v>133</v>
      </c>
    </row>
    <row r="25" spans="1:4" x14ac:dyDescent="0.3">
      <c r="A25" t="s">
        <v>168</v>
      </c>
      <c r="B25" t="s">
        <v>169</v>
      </c>
      <c r="C25">
        <v>24</v>
      </c>
      <c r="D25" t="s">
        <v>133</v>
      </c>
    </row>
    <row r="26" spans="1:4" x14ac:dyDescent="0.3">
      <c r="A26" t="s">
        <v>170</v>
      </c>
      <c r="B26" t="s">
        <v>171</v>
      </c>
      <c r="C26">
        <v>25</v>
      </c>
      <c r="D26" t="s">
        <v>133</v>
      </c>
    </row>
    <row r="27" spans="1:4" x14ac:dyDescent="0.3">
      <c r="A27" t="s">
        <v>172</v>
      </c>
      <c r="B27" t="s">
        <v>142</v>
      </c>
      <c r="C27">
        <v>26</v>
      </c>
      <c r="D27" t="s">
        <v>133</v>
      </c>
    </row>
    <row r="28" spans="1:4" x14ac:dyDescent="0.3">
      <c r="A28" t="s">
        <v>173</v>
      </c>
      <c r="B28" t="s">
        <v>149</v>
      </c>
      <c r="C28">
        <v>27</v>
      </c>
      <c r="D28" t="s">
        <v>133</v>
      </c>
    </row>
    <row r="29" spans="1:4" x14ac:dyDescent="0.3">
      <c r="A29" t="s">
        <v>174</v>
      </c>
      <c r="B29" t="s">
        <v>175</v>
      </c>
      <c r="C29">
        <v>28</v>
      </c>
      <c r="D29" t="s">
        <v>133</v>
      </c>
    </row>
    <row r="30" spans="1:4" x14ac:dyDescent="0.3">
      <c r="A30" t="s">
        <v>176</v>
      </c>
      <c r="B30" t="s">
        <v>137</v>
      </c>
      <c r="C30">
        <v>29</v>
      </c>
      <c r="D30" t="s">
        <v>133</v>
      </c>
    </row>
    <row r="31" spans="1:4" x14ac:dyDescent="0.3">
      <c r="A31" t="s">
        <v>177</v>
      </c>
      <c r="B31" t="s">
        <v>175</v>
      </c>
      <c r="C31">
        <v>30</v>
      </c>
      <c r="D31" t="s">
        <v>133</v>
      </c>
    </row>
    <row r="32" spans="1:4" x14ac:dyDescent="0.3">
      <c r="A32" t="s">
        <v>178</v>
      </c>
      <c r="B32" t="s">
        <v>163</v>
      </c>
      <c r="C32">
        <v>31</v>
      </c>
      <c r="D32" t="s">
        <v>133</v>
      </c>
    </row>
    <row r="33" spans="1:4" x14ac:dyDescent="0.3">
      <c r="A33" t="s">
        <v>179</v>
      </c>
      <c r="B33" t="s">
        <v>139</v>
      </c>
      <c r="C33">
        <v>32</v>
      </c>
      <c r="D33" t="s">
        <v>133</v>
      </c>
    </row>
    <row r="34" spans="1:4" x14ac:dyDescent="0.3">
      <c r="A34" t="s">
        <v>180</v>
      </c>
      <c r="B34" t="s">
        <v>194</v>
      </c>
      <c r="C34">
        <v>33</v>
      </c>
      <c r="D34" t="s">
        <v>133</v>
      </c>
    </row>
    <row r="35" spans="1:4" x14ac:dyDescent="0.3">
      <c r="A35" t="s">
        <v>181</v>
      </c>
      <c r="B35" t="s">
        <v>182</v>
      </c>
      <c r="C35">
        <v>34</v>
      </c>
      <c r="D35" t="s">
        <v>133</v>
      </c>
    </row>
    <row r="36" spans="1:4" x14ac:dyDescent="0.3">
      <c r="A36" t="s">
        <v>183</v>
      </c>
      <c r="B36" t="s">
        <v>182</v>
      </c>
      <c r="C36">
        <v>35</v>
      </c>
      <c r="D36" t="s">
        <v>133</v>
      </c>
    </row>
    <row r="37" spans="1:4" x14ac:dyDescent="0.3">
      <c r="A37" t="s">
        <v>184</v>
      </c>
      <c r="B37" t="s">
        <v>194</v>
      </c>
      <c r="C37">
        <v>36</v>
      </c>
      <c r="D37" t="s">
        <v>133</v>
      </c>
    </row>
    <row r="38" spans="1:4" x14ac:dyDescent="0.3">
      <c r="A38" t="s">
        <v>56</v>
      </c>
      <c r="B38" t="s">
        <v>171</v>
      </c>
      <c r="C38">
        <v>37</v>
      </c>
      <c r="D38" t="s">
        <v>133</v>
      </c>
    </row>
    <row r="39" spans="1:4" x14ac:dyDescent="0.3">
      <c r="A39" t="s">
        <v>185</v>
      </c>
      <c r="B39" t="s">
        <v>171</v>
      </c>
      <c r="C39">
        <v>38</v>
      </c>
      <c r="D39" t="s">
        <v>133</v>
      </c>
    </row>
    <row r="40" spans="1:4" x14ac:dyDescent="0.3">
      <c r="A40" t="s">
        <v>161</v>
      </c>
      <c r="B40" t="s">
        <v>137</v>
      </c>
      <c r="C40">
        <v>1</v>
      </c>
      <c r="D40" t="s">
        <v>193</v>
      </c>
    </row>
    <row r="41" spans="1:4" x14ac:dyDescent="0.3">
      <c r="A41" t="s">
        <v>160</v>
      </c>
      <c r="B41" t="s">
        <v>137</v>
      </c>
      <c r="C41">
        <v>2</v>
      </c>
      <c r="D41" t="s">
        <v>193</v>
      </c>
    </row>
    <row r="42" spans="1:4" x14ac:dyDescent="0.3">
      <c r="A42" t="s">
        <v>153</v>
      </c>
      <c r="B42" t="s">
        <v>194</v>
      </c>
      <c r="C42">
        <v>3</v>
      </c>
      <c r="D42" t="s">
        <v>193</v>
      </c>
    </row>
    <row r="43" spans="1:4" x14ac:dyDescent="0.3">
      <c r="A43" t="s">
        <v>195</v>
      </c>
      <c r="B43" t="s">
        <v>194</v>
      </c>
      <c r="C43">
        <v>4</v>
      </c>
      <c r="D43" t="s">
        <v>193</v>
      </c>
    </row>
    <row r="44" spans="1:4" x14ac:dyDescent="0.3">
      <c r="A44" t="s">
        <v>159</v>
      </c>
      <c r="B44" t="s">
        <v>137</v>
      </c>
      <c r="C44">
        <v>5</v>
      </c>
      <c r="D44" t="s">
        <v>193</v>
      </c>
    </row>
    <row r="45" spans="1:4" x14ac:dyDescent="0.3">
      <c r="A45" t="s">
        <v>152</v>
      </c>
      <c r="B45" t="s">
        <v>25</v>
      </c>
      <c r="C45">
        <v>6</v>
      </c>
      <c r="D45" t="s">
        <v>193</v>
      </c>
    </row>
    <row r="46" spans="1:4" x14ac:dyDescent="0.3">
      <c r="A46" t="s">
        <v>166</v>
      </c>
      <c r="B46" t="s">
        <v>186</v>
      </c>
      <c r="C46">
        <v>7</v>
      </c>
      <c r="D46" t="s">
        <v>193</v>
      </c>
    </row>
    <row r="47" spans="1:4" x14ac:dyDescent="0.3">
      <c r="A47" t="s">
        <v>146</v>
      </c>
      <c r="B47" t="s">
        <v>141</v>
      </c>
      <c r="C47">
        <v>8</v>
      </c>
      <c r="D47" t="s">
        <v>193</v>
      </c>
    </row>
    <row r="48" spans="1:4" x14ac:dyDescent="0.3">
      <c r="A48" t="s">
        <v>196</v>
      </c>
      <c r="B48" t="s">
        <v>148</v>
      </c>
      <c r="C48">
        <v>9</v>
      </c>
      <c r="D48" t="s">
        <v>193</v>
      </c>
    </row>
    <row r="49" spans="1:4" x14ac:dyDescent="0.3">
      <c r="A49" t="s">
        <v>197</v>
      </c>
      <c r="B49" t="s">
        <v>137</v>
      </c>
      <c r="C49">
        <v>10</v>
      </c>
      <c r="D49" t="s">
        <v>193</v>
      </c>
    </row>
    <row r="50" spans="1:4" x14ac:dyDescent="0.3">
      <c r="A50" t="s">
        <v>198</v>
      </c>
      <c r="B50" t="s">
        <v>187</v>
      </c>
      <c r="C50">
        <v>11</v>
      </c>
      <c r="D50" t="s">
        <v>193</v>
      </c>
    </row>
    <row r="51" spans="1:4" x14ac:dyDescent="0.3">
      <c r="A51" t="s">
        <v>199</v>
      </c>
      <c r="B51" t="s">
        <v>188</v>
      </c>
      <c r="C51">
        <v>12</v>
      </c>
      <c r="D51" t="s">
        <v>193</v>
      </c>
    </row>
    <row r="52" spans="1:4" x14ac:dyDescent="0.3">
      <c r="A52" t="s">
        <v>200</v>
      </c>
      <c r="B52" t="s">
        <v>189</v>
      </c>
      <c r="C52">
        <v>13</v>
      </c>
      <c r="D52" t="s">
        <v>193</v>
      </c>
    </row>
    <row r="53" spans="1:4" x14ac:dyDescent="0.3">
      <c r="A53" t="s">
        <v>201</v>
      </c>
      <c r="B53" t="s">
        <v>190</v>
      </c>
      <c r="C53">
        <v>14</v>
      </c>
      <c r="D53" t="s">
        <v>193</v>
      </c>
    </row>
    <row r="54" spans="1:4" x14ac:dyDescent="0.3">
      <c r="A54" t="s">
        <v>164</v>
      </c>
      <c r="B54" t="s">
        <v>165</v>
      </c>
      <c r="C54">
        <v>15</v>
      </c>
      <c r="D54" t="s">
        <v>193</v>
      </c>
    </row>
    <row r="55" spans="1:4" x14ac:dyDescent="0.3">
      <c r="A55" t="s">
        <v>202</v>
      </c>
      <c r="B55" t="s">
        <v>194</v>
      </c>
      <c r="C55">
        <v>16</v>
      </c>
      <c r="D55" t="s">
        <v>193</v>
      </c>
    </row>
    <row r="56" spans="1:4" x14ac:dyDescent="0.3">
      <c r="A56" t="s">
        <v>203</v>
      </c>
      <c r="B56" t="s">
        <v>191</v>
      </c>
      <c r="C56">
        <v>17</v>
      </c>
      <c r="D56" t="s">
        <v>193</v>
      </c>
    </row>
    <row r="57" spans="1:4" x14ac:dyDescent="0.3">
      <c r="A57" t="s">
        <v>174</v>
      </c>
      <c r="B57" t="s">
        <v>175</v>
      </c>
      <c r="C57">
        <v>18</v>
      </c>
      <c r="D57" t="s">
        <v>193</v>
      </c>
    </row>
    <row r="58" spans="1:4" x14ac:dyDescent="0.3">
      <c r="A58" t="s">
        <v>204</v>
      </c>
      <c r="B58" t="s">
        <v>192</v>
      </c>
      <c r="C58">
        <v>19</v>
      </c>
      <c r="D58" t="s">
        <v>193</v>
      </c>
    </row>
    <row r="59" spans="1:4" x14ac:dyDescent="0.3">
      <c r="A59" t="s">
        <v>177</v>
      </c>
      <c r="B59" t="s">
        <v>175</v>
      </c>
      <c r="C59">
        <v>20</v>
      </c>
      <c r="D59" t="s">
        <v>193</v>
      </c>
    </row>
    <row r="60" spans="1:4" x14ac:dyDescent="0.3">
      <c r="A60" t="s">
        <v>205</v>
      </c>
      <c r="B60" t="s">
        <v>137</v>
      </c>
      <c r="C60">
        <v>21</v>
      </c>
      <c r="D60" t="s">
        <v>193</v>
      </c>
    </row>
    <row r="61" spans="1:4" x14ac:dyDescent="0.3">
      <c r="A61" t="s">
        <v>211</v>
      </c>
      <c r="B61" t="s">
        <v>212</v>
      </c>
      <c r="C61">
        <v>1</v>
      </c>
      <c r="D61" t="s">
        <v>246</v>
      </c>
    </row>
    <row r="62" spans="1:4" x14ac:dyDescent="0.3">
      <c r="A62" t="s">
        <v>28</v>
      </c>
      <c r="B62" t="s">
        <v>213</v>
      </c>
      <c r="C62">
        <v>2</v>
      </c>
      <c r="D62" t="s">
        <v>246</v>
      </c>
    </row>
    <row r="63" spans="1:4" x14ac:dyDescent="0.3">
      <c r="A63" t="s">
        <v>214</v>
      </c>
      <c r="B63" t="s">
        <v>215</v>
      </c>
      <c r="C63">
        <v>3</v>
      </c>
      <c r="D63" t="s">
        <v>246</v>
      </c>
    </row>
    <row r="64" spans="1:4" x14ac:dyDescent="0.3">
      <c r="A64" t="s">
        <v>158</v>
      </c>
      <c r="B64" t="s">
        <v>137</v>
      </c>
      <c r="C64">
        <v>4</v>
      </c>
      <c r="D64" t="s">
        <v>246</v>
      </c>
    </row>
    <row r="65" spans="1:4" x14ac:dyDescent="0.3">
      <c r="A65" t="s">
        <v>216</v>
      </c>
      <c r="B65" t="s">
        <v>217</v>
      </c>
      <c r="C65">
        <v>5</v>
      </c>
      <c r="D65" t="s">
        <v>246</v>
      </c>
    </row>
    <row r="66" spans="1:4" x14ac:dyDescent="0.3">
      <c r="A66" t="s">
        <v>153</v>
      </c>
      <c r="B66" t="s">
        <v>218</v>
      </c>
      <c r="C66">
        <v>6</v>
      </c>
      <c r="D66" t="s">
        <v>246</v>
      </c>
    </row>
    <row r="67" spans="1:4" x14ac:dyDescent="0.3">
      <c r="A67" t="s">
        <v>219</v>
      </c>
      <c r="B67" t="s">
        <v>220</v>
      </c>
      <c r="C67">
        <v>7</v>
      </c>
      <c r="D67" t="s">
        <v>246</v>
      </c>
    </row>
    <row r="68" spans="1:4" x14ac:dyDescent="0.3">
      <c r="A68" t="s">
        <v>185</v>
      </c>
      <c r="B68" t="s">
        <v>171</v>
      </c>
      <c r="C68">
        <v>8</v>
      </c>
      <c r="D68" t="s">
        <v>246</v>
      </c>
    </row>
    <row r="69" spans="1:4" x14ac:dyDescent="0.3">
      <c r="A69" t="s">
        <v>221</v>
      </c>
      <c r="B69" t="s">
        <v>171</v>
      </c>
      <c r="C69">
        <v>9</v>
      </c>
      <c r="D69" t="s">
        <v>246</v>
      </c>
    </row>
    <row r="70" spans="1:4" x14ac:dyDescent="0.3">
      <c r="A70" t="s">
        <v>146</v>
      </c>
      <c r="B70" t="s">
        <v>218</v>
      </c>
      <c r="C70">
        <v>10</v>
      </c>
      <c r="D70" t="s">
        <v>246</v>
      </c>
    </row>
    <row r="71" spans="1:4" x14ac:dyDescent="0.3">
      <c r="A71" t="s">
        <v>159</v>
      </c>
      <c r="B71" t="s">
        <v>137</v>
      </c>
      <c r="C71">
        <v>11</v>
      </c>
      <c r="D71" t="s">
        <v>246</v>
      </c>
    </row>
    <row r="72" spans="1:4" x14ac:dyDescent="0.3">
      <c r="A72" t="s">
        <v>222</v>
      </c>
      <c r="B72" t="s">
        <v>223</v>
      </c>
      <c r="C72">
        <v>12</v>
      </c>
      <c r="D72" t="s">
        <v>246</v>
      </c>
    </row>
    <row r="73" spans="1:4" x14ac:dyDescent="0.3">
      <c r="A73" t="s">
        <v>21</v>
      </c>
      <c r="B73" t="s">
        <v>140</v>
      </c>
      <c r="C73">
        <v>13</v>
      </c>
      <c r="D73" t="s">
        <v>246</v>
      </c>
    </row>
    <row r="74" spans="1:4" x14ac:dyDescent="0.3">
      <c r="A74" t="s">
        <v>26</v>
      </c>
      <c r="B74" t="s">
        <v>137</v>
      </c>
      <c r="C74">
        <v>14</v>
      </c>
      <c r="D74" t="s">
        <v>246</v>
      </c>
    </row>
    <row r="75" spans="1:4" x14ac:dyDescent="0.3">
      <c r="A75" t="s">
        <v>199</v>
      </c>
      <c r="B75" t="s">
        <v>188</v>
      </c>
      <c r="C75">
        <v>15</v>
      </c>
      <c r="D75" t="s">
        <v>246</v>
      </c>
    </row>
    <row r="76" spans="1:4" x14ac:dyDescent="0.3">
      <c r="A76" t="s">
        <v>170</v>
      </c>
      <c r="B76" t="s">
        <v>171</v>
      </c>
      <c r="C76">
        <v>16</v>
      </c>
      <c r="D76" t="s">
        <v>246</v>
      </c>
    </row>
    <row r="77" spans="1:4" x14ac:dyDescent="0.3">
      <c r="A77" t="s">
        <v>224</v>
      </c>
      <c r="B77" t="s">
        <v>225</v>
      </c>
      <c r="C77">
        <v>17</v>
      </c>
      <c r="D77" t="s">
        <v>246</v>
      </c>
    </row>
    <row r="78" spans="1:4" x14ac:dyDescent="0.3">
      <c r="A78" t="s">
        <v>195</v>
      </c>
      <c r="B78" t="s">
        <v>213</v>
      </c>
      <c r="C78">
        <v>18</v>
      </c>
      <c r="D78" t="s">
        <v>246</v>
      </c>
    </row>
    <row r="79" spans="1:4" x14ac:dyDescent="0.3">
      <c r="A79" t="s">
        <v>226</v>
      </c>
      <c r="B79" t="s">
        <v>227</v>
      </c>
      <c r="C79">
        <v>19</v>
      </c>
      <c r="D79" t="s">
        <v>246</v>
      </c>
    </row>
    <row r="80" spans="1:4" x14ac:dyDescent="0.3">
      <c r="A80" t="s">
        <v>228</v>
      </c>
      <c r="B80" t="s">
        <v>148</v>
      </c>
      <c r="C80">
        <v>20</v>
      </c>
      <c r="D80" t="s">
        <v>246</v>
      </c>
    </row>
    <row r="81" spans="1:4" x14ac:dyDescent="0.3">
      <c r="A81" t="s">
        <v>229</v>
      </c>
      <c r="B81" t="s">
        <v>230</v>
      </c>
      <c r="C81">
        <v>21</v>
      </c>
      <c r="D81" t="s">
        <v>246</v>
      </c>
    </row>
    <row r="82" spans="1:4" x14ac:dyDescent="0.3">
      <c r="A82" t="s">
        <v>147</v>
      </c>
      <c r="B82" t="s">
        <v>142</v>
      </c>
      <c r="C82">
        <v>22</v>
      </c>
      <c r="D82" t="s">
        <v>246</v>
      </c>
    </row>
    <row r="83" spans="1:4" x14ac:dyDescent="0.3">
      <c r="A83" t="s">
        <v>183</v>
      </c>
      <c r="B83" t="s">
        <v>182</v>
      </c>
      <c r="C83">
        <v>23</v>
      </c>
      <c r="D83" t="s">
        <v>246</v>
      </c>
    </row>
    <row r="84" spans="1:4" x14ac:dyDescent="0.3">
      <c r="A84" t="s">
        <v>164</v>
      </c>
      <c r="B84" t="s">
        <v>165</v>
      </c>
      <c r="C84">
        <v>24</v>
      </c>
      <c r="D84" t="s">
        <v>246</v>
      </c>
    </row>
    <row r="85" spans="1:4" x14ac:dyDescent="0.3">
      <c r="A85" t="s">
        <v>160</v>
      </c>
      <c r="B85" t="s">
        <v>137</v>
      </c>
      <c r="C85">
        <v>25</v>
      </c>
      <c r="D85" t="s">
        <v>246</v>
      </c>
    </row>
    <row r="86" spans="1:4" x14ac:dyDescent="0.3">
      <c r="A86" t="s">
        <v>231</v>
      </c>
      <c r="B86" t="s">
        <v>213</v>
      </c>
      <c r="C86">
        <v>26</v>
      </c>
      <c r="D86" t="s">
        <v>246</v>
      </c>
    </row>
    <row r="87" spans="1:4" x14ac:dyDescent="0.3">
      <c r="A87" t="s">
        <v>232</v>
      </c>
      <c r="B87" t="s">
        <v>233</v>
      </c>
      <c r="C87">
        <v>27</v>
      </c>
      <c r="D87" t="s">
        <v>246</v>
      </c>
    </row>
    <row r="88" spans="1:4" x14ac:dyDescent="0.3">
      <c r="A88" t="s">
        <v>234</v>
      </c>
      <c r="B88" t="s">
        <v>182</v>
      </c>
      <c r="C88">
        <v>28</v>
      </c>
      <c r="D88" t="s">
        <v>246</v>
      </c>
    </row>
    <row r="89" spans="1:4" x14ac:dyDescent="0.3">
      <c r="A89" t="s">
        <v>177</v>
      </c>
      <c r="B89" t="s">
        <v>175</v>
      </c>
      <c r="C89">
        <v>29</v>
      </c>
      <c r="D89" t="s">
        <v>246</v>
      </c>
    </row>
    <row r="90" spans="1:4" x14ac:dyDescent="0.3">
      <c r="A90" t="s">
        <v>203</v>
      </c>
      <c r="B90" t="s">
        <v>217</v>
      </c>
      <c r="C90">
        <v>30</v>
      </c>
      <c r="D90" t="s">
        <v>246</v>
      </c>
    </row>
    <row r="91" spans="1:4" x14ac:dyDescent="0.3">
      <c r="A91" t="s">
        <v>178</v>
      </c>
      <c r="B91" t="s">
        <v>163</v>
      </c>
      <c r="C91">
        <v>31</v>
      </c>
      <c r="D91" t="s">
        <v>246</v>
      </c>
    </row>
    <row r="92" spans="1:4" x14ac:dyDescent="0.3">
      <c r="A92" t="s">
        <v>181</v>
      </c>
      <c r="B92" t="s">
        <v>182</v>
      </c>
      <c r="C92">
        <v>32</v>
      </c>
      <c r="D92" t="s">
        <v>246</v>
      </c>
    </row>
    <row r="93" spans="1:4" x14ac:dyDescent="0.3">
      <c r="A93" t="s">
        <v>235</v>
      </c>
      <c r="B93" t="s">
        <v>236</v>
      </c>
      <c r="C93">
        <v>33</v>
      </c>
      <c r="D93" t="s">
        <v>246</v>
      </c>
    </row>
    <row r="94" spans="1:4" x14ac:dyDescent="0.3">
      <c r="A94" t="s">
        <v>152</v>
      </c>
      <c r="B94" t="s">
        <v>218</v>
      </c>
      <c r="C94">
        <v>34</v>
      </c>
      <c r="D94" t="s">
        <v>246</v>
      </c>
    </row>
    <row r="95" spans="1:4" x14ac:dyDescent="0.3">
      <c r="A95" t="s">
        <v>174</v>
      </c>
      <c r="B95" t="s">
        <v>175</v>
      </c>
      <c r="C95">
        <v>35</v>
      </c>
      <c r="D95" t="s">
        <v>246</v>
      </c>
    </row>
    <row r="96" spans="1:4" x14ac:dyDescent="0.3">
      <c r="A96" t="s">
        <v>237</v>
      </c>
      <c r="B96" t="s">
        <v>238</v>
      </c>
      <c r="C96">
        <v>36</v>
      </c>
      <c r="D96" t="s">
        <v>246</v>
      </c>
    </row>
    <row r="97" spans="1:4" x14ac:dyDescent="0.3">
      <c r="A97" t="s">
        <v>166</v>
      </c>
      <c r="B97" t="s">
        <v>186</v>
      </c>
      <c r="C97">
        <v>37</v>
      </c>
      <c r="D97" t="s">
        <v>246</v>
      </c>
    </row>
    <row r="98" spans="1:4" x14ac:dyDescent="0.3">
      <c r="A98" t="s">
        <v>239</v>
      </c>
      <c r="B98" t="s">
        <v>240</v>
      </c>
      <c r="C98">
        <v>38</v>
      </c>
      <c r="D98" t="s">
        <v>246</v>
      </c>
    </row>
    <row r="99" spans="1:4" x14ac:dyDescent="0.3">
      <c r="A99" t="s">
        <v>241</v>
      </c>
      <c r="B99" t="s">
        <v>182</v>
      </c>
      <c r="C99">
        <v>39</v>
      </c>
      <c r="D99" t="s">
        <v>246</v>
      </c>
    </row>
    <row r="100" spans="1:4" x14ac:dyDescent="0.3">
      <c r="A100" t="s">
        <v>242</v>
      </c>
      <c r="B100" t="s">
        <v>171</v>
      </c>
      <c r="C100">
        <v>40</v>
      </c>
      <c r="D100" t="s">
        <v>246</v>
      </c>
    </row>
    <row r="101" spans="1:4" x14ac:dyDescent="0.3">
      <c r="A101" t="s">
        <v>243</v>
      </c>
      <c r="B101" t="s">
        <v>148</v>
      </c>
      <c r="C101">
        <v>41</v>
      </c>
      <c r="D101" t="s">
        <v>246</v>
      </c>
    </row>
    <row r="102" spans="1:4" x14ac:dyDescent="0.3">
      <c r="A102" t="s">
        <v>244</v>
      </c>
      <c r="B102" t="s">
        <v>245</v>
      </c>
      <c r="C102">
        <v>42</v>
      </c>
      <c r="D102" t="s">
        <v>246</v>
      </c>
    </row>
    <row r="103" spans="1:4" x14ac:dyDescent="0.3">
      <c r="A103" t="s">
        <v>197</v>
      </c>
      <c r="B103" t="s">
        <v>137</v>
      </c>
      <c r="C103">
        <v>43</v>
      </c>
      <c r="D103" t="s">
        <v>246</v>
      </c>
    </row>
    <row r="104" spans="1:4" x14ac:dyDescent="0.3">
      <c r="A104" t="s">
        <v>184</v>
      </c>
      <c r="B104" t="s">
        <v>218</v>
      </c>
      <c r="C104">
        <v>44</v>
      </c>
      <c r="D104" t="s">
        <v>246</v>
      </c>
    </row>
    <row r="105" spans="1:4" x14ac:dyDescent="0.3">
      <c r="A105" t="s">
        <v>268</v>
      </c>
      <c r="B105" t="s">
        <v>263</v>
      </c>
      <c r="C105">
        <v>1</v>
      </c>
      <c r="D105" t="s">
        <v>136</v>
      </c>
    </row>
    <row r="106" spans="1:4" x14ac:dyDescent="0.3">
      <c r="A106" t="s">
        <v>26</v>
      </c>
      <c r="B106" t="s">
        <v>137</v>
      </c>
      <c r="C106">
        <v>2</v>
      </c>
      <c r="D106" t="s">
        <v>136</v>
      </c>
    </row>
    <row r="107" spans="1:4" x14ac:dyDescent="0.3">
      <c r="A107" t="s">
        <v>152</v>
      </c>
      <c r="B107" t="s">
        <v>25</v>
      </c>
      <c r="C107">
        <v>3</v>
      </c>
      <c r="D107" t="s">
        <v>136</v>
      </c>
    </row>
    <row r="108" spans="1:4" x14ac:dyDescent="0.3">
      <c r="A108" t="s">
        <v>172</v>
      </c>
      <c r="B108" t="s">
        <v>142</v>
      </c>
      <c r="C108">
        <v>4</v>
      </c>
      <c r="D108" t="s">
        <v>136</v>
      </c>
    </row>
    <row r="109" spans="1:4" x14ac:dyDescent="0.3">
      <c r="A109" t="s">
        <v>199</v>
      </c>
      <c r="B109" t="s">
        <v>188</v>
      </c>
      <c r="C109">
        <v>5</v>
      </c>
      <c r="D109" t="s">
        <v>136</v>
      </c>
    </row>
    <row r="110" spans="1:4" x14ac:dyDescent="0.3">
      <c r="A110" t="s">
        <v>54</v>
      </c>
      <c r="B110" t="s">
        <v>256</v>
      </c>
      <c r="C110">
        <v>6</v>
      </c>
      <c r="D110" t="s">
        <v>136</v>
      </c>
    </row>
    <row r="111" spans="1:4" x14ac:dyDescent="0.3">
      <c r="A111" t="s">
        <v>221</v>
      </c>
      <c r="B111" t="s">
        <v>171</v>
      </c>
      <c r="C111">
        <v>7</v>
      </c>
      <c r="D111" t="s">
        <v>136</v>
      </c>
    </row>
    <row r="112" spans="1:4" x14ac:dyDescent="0.3">
      <c r="A112" t="s">
        <v>282</v>
      </c>
      <c r="B112" t="s">
        <v>255</v>
      </c>
      <c r="C112">
        <v>8</v>
      </c>
      <c r="D112" t="s">
        <v>136</v>
      </c>
    </row>
    <row r="113" spans="1:4" x14ac:dyDescent="0.3">
      <c r="A113" t="s">
        <v>274</v>
      </c>
      <c r="C113">
        <v>9</v>
      </c>
      <c r="D113" t="s">
        <v>136</v>
      </c>
    </row>
    <row r="114" spans="1:4" x14ac:dyDescent="0.3">
      <c r="A114" t="s">
        <v>153</v>
      </c>
      <c r="C114">
        <v>10</v>
      </c>
      <c r="D114" t="s">
        <v>136</v>
      </c>
    </row>
    <row r="115" spans="1:4" x14ac:dyDescent="0.3">
      <c r="A115" t="s">
        <v>283</v>
      </c>
      <c r="B115" t="s">
        <v>137</v>
      </c>
      <c r="C115">
        <v>11</v>
      </c>
      <c r="D115" t="s">
        <v>136</v>
      </c>
    </row>
    <row r="116" spans="1:4" x14ac:dyDescent="0.3">
      <c r="A116" t="s">
        <v>284</v>
      </c>
      <c r="B116" t="s">
        <v>137</v>
      </c>
      <c r="C116">
        <v>12</v>
      </c>
      <c r="D116" t="s">
        <v>136</v>
      </c>
    </row>
    <row r="117" spans="1:4" x14ac:dyDescent="0.3">
      <c r="A117" t="s">
        <v>259</v>
      </c>
      <c r="B117" t="s">
        <v>50</v>
      </c>
      <c r="C117">
        <v>13</v>
      </c>
      <c r="D117" t="s">
        <v>136</v>
      </c>
    </row>
    <row r="118" spans="1:4" x14ac:dyDescent="0.3">
      <c r="A118" t="s">
        <v>174</v>
      </c>
      <c r="B118" t="s">
        <v>175</v>
      </c>
      <c r="C118">
        <v>14</v>
      </c>
      <c r="D118" t="s">
        <v>136</v>
      </c>
    </row>
    <row r="119" spans="1:4" x14ac:dyDescent="0.3">
      <c r="A119" t="s">
        <v>222</v>
      </c>
      <c r="B119" t="s">
        <v>223</v>
      </c>
      <c r="C119">
        <v>15</v>
      </c>
      <c r="D119" t="s">
        <v>136</v>
      </c>
    </row>
    <row r="120" spans="1:4" x14ac:dyDescent="0.3">
      <c r="A120" t="s">
        <v>285</v>
      </c>
      <c r="B120" t="s">
        <v>137</v>
      </c>
      <c r="C120">
        <v>16</v>
      </c>
      <c r="D120" t="s">
        <v>136</v>
      </c>
    </row>
    <row r="121" spans="1:4" x14ac:dyDescent="0.3">
      <c r="A121" t="s">
        <v>286</v>
      </c>
      <c r="B121" t="s">
        <v>137</v>
      </c>
      <c r="C121">
        <v>17</v>
      </c>
      <c r="D121" t="s">
        <v>136</v>
      </c>
    </row>
    <row r="122" spans="1:4" x14ac:dyDescent="0.3">
      <c r="A122" t="s">
        <v>184</v>
      </c>
      <c r="C122">
        <v>18</v>
      </c>
      <c r="D122" t="s">
        <v>136</v>
      </c>
    </row>
    <row r="123" spans="1:4" x14ac:dyDescent="0.3">
      <c r="A123" t="s">
        <v>147</v>
      </c>
      <c r="B123" t="s">
        <v>142</v>
      </c>
      <c r="C123">
        <v>19</v>
      </c>
      <c r="D123" t="s">
        <v>136</v>
      </c>
    </row>
    <row r="124" spans="1:4" x14ac:dyDescent="0.3">
      <c r="A124" t="s">
        <v>146</v>
      </c>
      <c r="B124" t="s">
        <v>141</v>
      </c>
      <c r="C124">
        <v>20</v>
      </c>
      <c r="D124" t="s">
        <v>136</v>
      </c>
    </row>
    <row r="125" spans="1:4" x14ac:dyDescent="0.3">
      <c r="A125" t="s">
        <v>261</v>
      </c>
      <c r="C125">
        <v>21</v>
      </c>
      <c r="D125" t="s">
        <v>136</v>
      </c>
    </row>
    <row r="126" spans="1:4" x14ac:dyDescent="0.3">
      <c r="A126" t="s">
        <v>224</v>
      </c>
      <c r="B126" t="s">
        <v>251</v>
      </c>
      <c r="C126">
        <v>22</v>
      </c>
      <c r="D126" t="s">
        <v>136</v>
      </c>
    </row>
    <row r="127" spans="1:4" x14ac:dyDescent="0.3">
      <c r="A127" t="s">
        <v>155</v>
      </c>
      <c r="B127" t="s">
        <v>148</v>
      </c>
      <c r="C127">
        <v>23</v>
      </c>
      <c r="D127" t="s">
        <v>136</v>
      </c>
    </row>
    <row r="128" spans="1:4" x14ac:dyDescent="0.3">
      <c r="A128" t="s">
        <v>277</v>
      </c>
      <c r="B128" t="s">
        <v>165</v>
      </c>
      <c r="C128">
        <v>24</v>
      </c>
      <c r="D128" t="s">
        <v>136</v>
      </c>
    </row>
    <row r="129" spans="1:4" x14ac:dyDescent="0.3">
      <c r="A129" t="s">
        <v>260</v>
      </c>
      <c r="B129" t="s">
        <v>169</v>
      </c>
      <c r="C129">
        <v>25</v>
      </c>
      <c r="D129" t="s">
        <v>136</v>
      </c>
    </row>
    <row r="130" spans="1:4" x14ac:dyDescent="0.3">
      <c r="A130" t="s">
        <v>258</v>
      </c>
      <c r="B130" t="s">
        <v>137</v>
      </c>
      <c r="C130">
        <v>26</v>
      </c>
      <c r="D130" t="s">
        <v>136</v>
      </c>
    </row>
    <row r="131" spans="1:4" x14ac:dyDescent="0.3">
      <c r="A131" t="s">
        <v>276</v>
      </c>
      <c r="C131">
        <v>27</v>
      </c>
      <c r="D131" t="s">
        <v>136</v>
      </c>
    </row>
    <row r="132" spans="1:4" x14ac:dyDescent="0.3">
      <c r="A132" t="s">
        <v>166</v>
      </c>
      <c r="B132" t="s">
        <v>186</v>
      </c>
      <c r="C132">
        <v>28</v>
      </c>
      <c r="D132" t="s">
        <v>136</v>
      </c>
    </row>
    <row r="133" spans="1:4" x14ac:dyDescent="0.3">
      <c r="A133" t="s">
        <v>279</v>
      </c>
      <c r="B133" t="s">
        <v>265</v>
      </c>
      <c r="C133">
        <v>29</v>
      </c>
      <c r="D133" t="s">
        <v>136</v>
      </c>
    </row>
    <row r="134" spans="1:4" x14ac:dyDescent="0.3">
      <c r="A134" t="s">
        <v>257</v>
      </c>
      <c r="B134" t="s">
        <v>22</v>
      </c>
      <c r="C134">
        <v>30</v>
      </c>
      <c r="D134" t="s">
        <v>136</v>
      </c>
    </row>
    <row r="135" spans="1:4" x14ac:dyDescent="0.3">
      <c r="A135" t="s">
        <v>275</v>
      </c>
      <c r="B135" t="s">
        <v>264</v>
      </c>
      <c r="C135">
        <v>31</v>
      </c>
      <c r="D135" t="s">
        <v>136</v>
      </c>
    </row>
    <row r="136" spans="1:4" x14ac:dyDescent="0.3">
      <c r="A136" t="s">
        <v>237</v>
      </c>
      <c r="B136" t="s">
        <v>238</v>
      </c>
      <c r="C136">
        <v>32</v>
      </c>
      <c r="D136" t="s">
        <v>136</v>
      </c>
    </row>
    <row r="137" spans="1:4" x14ac:dyDescent="0.3">
      <c r="A137" t="s">
        <v>272</v>
      </c>
      <c r="B137" t="s">
        <v>24</v>
      </c>
      <c r="C137">
        <v>33</v>
      </c>
      <c r="D137" t="s">
        <v>136</v>
      </c>
    </row>
    <row r="138" spans="1:4" x14ac:dyDescent="0.3">
      <c r="A138" t="s">
        <v>200</v>
      </c>
      <c r="B138" t="s">
        <v>175</v>
      </c>
      <c r="C138">
        <v>34</v>
      </c>
      <c r="D138" t="s">
        <v>136</v>
      </c>
    </row>
    <row r="139" spans="1:4" x14ac:dyDescent="0.3">
      <c r="A139" t="s">
        <v>250</v>
      </c>
      <c r="B139" t="s">
        <v>251</v>
      </c>
      <c r="C139">
        <v>35</v>
      </c>
      <c r="D139" t="s">
        <v>136</v>
      </c>
    </row>
    <row r="140" spans="1:4" x14ac:dyDescent="0.3">
      <c r="A140" t="s">
        <v>244</v>
      </c>
      <c r="B140" t="s">
        <v>245</v>
      </c>
      <c r="C140">
        <v>36</v>
      </c>
      <c r="D140" t="s">
        <v>136</v>
      </c>
    </row>
    <row r="141" spans="1:4" x14ac:dyDescent="0.3">
      <c r="A141" t="s">
        <v>239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7385B-A3EA-4A76-883E-8F7DE6699428}">
  <dimension ref="A3:G83"/>
  <sheetViews>
    <sheetView workbookViewId="0">
      <selection activeCell="H49" sqref="H49"/>
    </sheetView>
  </sheetViews>
  <sheetFormatPr defaultRowHeight="14.4" x14ac:dyDescent="0.3"/>
  <cols>
    <col min="1" max="1" width="24.109375" bestFit="1" customWidth="1"/>
    <col min="2" max="2" width="25.77734375" bestFit="1" customWidth="1"/>
    <col min="3" max="3" width="15.5546875" bestFit="1" customWidth="1"/>
    <col min="4" max="4" width="6.33203125" bestFit="1" customWidth="1"/>
    <col min="5" max="5" width="9" bestFit="1" customWidth="1"/>
    <col min="6" max="6" width="7" bestFit="1" customWidth="1"/>
    <col min="7" max="7" width="10.77734375" bestFit="1" customWidth="1"/>
  </cols>
  <sheetData>
    <row r="3" spans="1:7" x14ac:dyDescent="0.3">
      <c r="A3" s="115" t="s">
        <v>209</v>
      </c>
      <c r="C3" s="115" t="s">
        <v>210</v>
      </c>
    </row>
    <row r="4" spans="1:7" x14ac:dyDescent="0.3">
      <c r="A4" s="115" t="s">
        <v>207</v>
      </c>
      <c r="B4" s="115" t="s">
        <v>9</v>
      </c>
      <c r="C4" t="s">
        <v>133</v>
      </c>
      <c r="D4" t="s">
        <v>193</v>
      </c>
      <c r="E4" t="s">
        <v>246</v>
      </c>
      <c r="F4" t="s">
        <v>247</v>
      </c>
      <c r="G4" t="s">
        <v>208</v>
      </c>
    </row>
    <row r="5" spans="1:7" x14ac:dyDescent="0.3">
      <c r="A5" t="s">
        <v>211</v>
      </c>
      <c r="B5" t="s">
        <v>212</v>
      </c>
      <c r="E5">
        <v>1</v>
      </c>
      <c r="G5">
        <v>1</v>
      </c>
    </row>
    <row r="6" spans="1:7" x14ac:dyDescent="0.3">
      <c r="A6" t="s">
        <v>219</v>
      </c>
      <c r="B6" t="s">
        <v>220</v>
      </c>
      <c r="E6">
        <v>7</v>
      </c>
      <c r="G6">
        <v>7</v>
      </c>
    </row>
    <row r="7" spans="1:7" x14ac:dyDescent="0.3">
      <c r="A7" t="s">
        <v>158</v>
      </c>
      <c r="B7" t="s">
        <v>137</v>
      </c>
      <c r="C7">
        <v>1</v>
      </c>
      <c r="E7">
        <v>4</v>
      </c>
      <c r="G7">
        <v>5</v>
      </c>
    </row>
    <row r="8" spans="1:7" x14ac:dyDescent="0.3">
      <c r="A8" t="s">
        <v>152</v>
      </c>
      <c r="B8" t="s">
        <v>218</v>
      </c>
      <c r="E8">
        <v>34</v>
      </c>
      <c r="G8">
        <v>34</v>
      </c>
    </row>
    <row r="9" spans="1:7" x14ac:dyDescent="0.3">
      <c r="B9" t="s">
        <v>25</v>
      </c>
      <c r="C9">
        <v>15</v>
      </c>
      <c r="D9">
        <v>6</v>
      </c>
      <c r="G9">
        <v>21</v>
      </c>
    </row>
    <row r="10" spans="1:7" x14ac:dyDescent="0.3">
      <c r="A10" t="s">
        <v>205</v>
      </c>
      <c r="B10" t="s">
        <v>137</v>
      </c>
      <c r="D10">
        <v>21</v>
      </c>
      <c r="G10">
        <v>21</v>
      </c>
    </row>
    <row r="11" spans="1:7" x14ac:dyDescent="0.3">
      <c r="A11" t="s">
        <v>200</v>
      </c>
      <c r="B11" t="s">
        <v>189</v>
      </c>
      <c r="D11">
        <v>13</v>
      </c>
      <c r="G11">
        <v>13</v>
      </c>
    </row>
    <row r="12" spans="1:7" x14ac:dyDescent="0.3">
      <c r="A12" t="s">
        <v>197</v>
      </c>
      <c r="B12" t="s">
        <v>137</v>
      </c>
      <c r="D12">
        <v>10</v>
      </c>
      <c r="E12">
        <v>43</v>
      </c>
      <c r="G12">
        <v>53</v>
      </c>
    </row>
    <row r="13" spans="1:7" x14ac:dyDescent="0.3">
      <c r="A13" t="s">
        <v>178</v>
      </c>
      <c r="B13" t="s">
        <v>163</v>
      </c>
      <c r="C13">
        <v>31</v>
      </c>
      <c r="E13">
        <v>31</v>
      </c>
      <c r="G13">
        <v>62</v>
      </c>
    </row>
    <row r="14" spans="1:7" x14ac:dyDescent="0.3">
      <c r="A14" t="s">
        <v>179</v>
      </c>
      <c r="B14" t="s">
        <v>139</v>
      </c>
      <c r="C14">
        <v>32</v>
      </c>
      <c r="G14">
        <v>32</v>
      </c>
    </row>
    <row r="15" spans="1:7" x14ac:dyDescent="0.3">
      <c r="A15" t="s">
        <v>146</v>
      </c>
      <c r="B15" t="s">
        <v>218</v>
      </c>
      <c r="E15">
        <v>10</v>
      </c>
      <c r="G15">
        <v>10</v>
      </c>
    </row>
    <row r="16" spans="1:7" x14ac:dyDescent="0.3">
      <c r="B16" t="s">
        <v>141</v>
      </c>
      <c r="C16">
        <v>7</v>
      </c>
      <c r="D16">
        <v>8</v>
      </c>
      <c r="G16">
        <v>15</v>
      </c>
    </row>
    <row r="17" spans="1:7" x14ac:dyDescent="0.3">
      <c r="A17" t="s">
        <v>204</v>
      </c>
      <c r="B17" t="s">
        <v>192</v>
      </c>
      <c r="D17">
        <v>19</v>
      </c>
      <c r="G17">
        <v>19</v>
      </c>
    </row>
    <row r="18" spans="1:7" x14ac:dyDescent="0.3">
      <c r="A18" t="s">
        <v>56</v>
      </c>
      <c r="B18" t="s">
        <v>171</v>
      </c>
      <c r="C18">
        <v>37</v>
      </c>
      <c r="G18">
        <v>37</v>
      </c>
    </row>
    <row r="19" spans="1:7" x14ac:dyDescent="0.3">
      <c r="A19" t="s">
        <v>228</v>
      </c>
      <c r="B19" t="s">
        <v>148</v>
      </c>
      <c r="E19">
        <v>20</v>
      </c>
      <c r="G19">
        <v>20</v>
      </c>
    </row>
    <row r="20" spans="1:7" x14ac:dyDescent="0.3">
      <c r="A20" t="s">
        <v>195</v>
      </c>
      <c r="B20" t="s">
        <v>213</v>
      </c>
      <c r="E20">
        <v>18</v>
      </c>
      <c r="G20">
        <v>18</v>
      </c>
    </row>
    <row r="21" spans="1:7" x14ac:dyDescent="0.3">
      <c r="B21" t="s">
        <v>194</v>
      </c>
      <c r="D21">
        <v>4</v>
      </c>
      <c r="G21">
        <v>4</v>
      </c>
    </row>
    <row r="22" spans="1:7" x14ac:dyDescent="0.3">
      <c r="A22" t="s">
        <v>150</v>
      </c>
      <c r="B22" t="s">
        <v>137</v>
      </c>
      <c r="C22">
        <v>11</v>
      </c>
      <c r="G22">
        <v>11</v>
      </c>
    </row>
    <row r="23" spans="1:7" x14ac:dyDescent="0.3">
      <c r="A23" t="s">
        <v>242</v>
      </c>
      <c r="B23" t="s">
        <v>171</v>
      </c>
      <c r="E23">
        <v>40</v>
      </c>
      <c r="G23">
        <v>40</v>
      </c>
    </row>
    <row r="24" spans="1:7" x14ac:dyDescent="0.3">
      <c r="A24" t="s">
        <v>243</v>
      </c>
      <c r="B24" t="s">
        <v>148</v>
      </c>
      <c r="E24">
        <v>41</v>
      </c>
      <c r="G24">
        <v>41</v>
      </c>
    </row>
    <row r="25" spans="1:7" x14ac:dyDescent="0.3">
      <c r="A25" t="s">
        <v>161</v>
      </c>
      <c r="B25" t="s">
        <v>137</v>
      </c>
      <c r="C25">
        <v>14</v>
      </c>
      <c r="D25">
        <v>1</v>
      </c>
      <c r="G25">
        <v>15</v>
      </c>
    </row>
    <row r="26" spans="1:7" x14ac:dyDescent="0.3">
      <c r="A26" t="s">
        <v>157</v>
      </c>
      <c r="B26" t="s">
        <v>149</v>
      </c>
      <c r="C26">
        <v>20</v>
      </c>
      <c r="G26">
        <v>20</v>
      </c>
    </row>
    <row r="27" spans="1:7" x14ac:dyDescent="0.3">
      <c r="A27" t="s">
        <v>181</v>
      </c>
      <c r="B27" t="s">
        <v>182</v>
      </c>
      <c r="C27">
        <v>34</v>
      </c>
      <c r="E27">
        <v>32</v>
      </c>
      <c r="G27">
        <v>66</v>
      </c>
    </row>
    <row r="28" spans="1:7" x14ac:dyDescent="0.3">
      <c r="A28" t="s">
        <v>198</v>
      </c>
      <c r="B28" t="s">
        <v>187</v>
      </c>
      <c r="D28">
        <v>11</v>
      </c>
      <c r="G28">
        <v>11</v>
      </c>
    </row>
    <row r="29" spans="1:7" x14ac:dyDescent="0.3">
      <c r="A29" t="s">
        <v>231</v>
      </c>
      <c r="B29" t="s">
        <v>213</v>
      </c>
      <c r="E29">
        <v>26</v>
      </c>
      <c r="G29">
        <v>26</v>
      </c>
    </row>
    <row r="30" spans="1:7" x14ac:dyDescent="0.3">
      <c r="A30" t="s">
        <v>143</v>
      </c>
      <c r="B30" t="s">
        <v>138</v>
      </c>
      <c r="C30">
        <v>2</v>
      </c>
      <c r="G30">
        <v>2</v>
      </c>
    </row>
    <row r="31" spans="1:7" x14ac:dyDescent="0.3">
      <c r="A31" t="s">
        <v>154</v>
      </c>
      <c r="B31" t="s">
        <v>137</v>
      </c>
      <c r="C31">
        <v>17</v>
      </c>
      <c r="G31">
        <v>17</v>
      </c>
    </row>
    <row r="32" spans="1:7" x14ac:dyDescent="0.3">
      <c r="A32" t="s">
        <v>26</v>
      </c>
      <c r="B32" t="s">
        <v>137</v>
      </c>
      <c r="C32">
        <v>10</v>
      </c>
      <c r="E32">
        <v>14</v>
      </c>
      <c r="G32">
        <v>24</v>
      </c>
    </row>
    <row r="33" spans="1:7" x14ac:dyDescent="0.3">
      <c r="A33" t="s">
        <v>173</v>
      </c>
      <c r="B33" t="s">
        <v>149</v>
      </c>
      <c r="C33">
        <v>27</v>
      </c>
      <c r="G33">
        <v>27</v>
      </c>
    </row>
    <row r="34" spans="1:7" x14ac:dyDescent="0.3">
      <c r="A34" t="s">
        <v>147</v>
      </c>
      <c r="B34" t="s">
        <v>142</v>
      </c>
      <c r="C34">
        <v>9</v>
      </c>
      <c r="E34">
        <v>22</v>
      </c>
      <c r="G34">
        <v>31</v>
      </c>
    </row>
    <row r="35" spans="1:7" x14ac:dyDescent="0.3">
      <c r="A35" t="s">
        <v>235</v>
      </c>
      <c r="B35" t="s">
        <v>236</v>
      </c>
      <c r="E35">
        <v>33</v>
      </c>
      <c r="G35">
        <v>33</v>
      </c>
    </row>
    <row r="36" spans="1:7" x14ac:dyDescent="0.3">
      <c r="A36" t="s">
        <v>21</v>
      </c>
      <c r="B36" t="s">
        <v>140</v>
      </c>
      <c r="C36">
        <v>4</v>
      </c>
      <c r="E36">
        <v>13</v>
      </c>
      <c r="G36">
        <v>17</v>
      </c>
    </row>
    <row r="37" spans="1:7" x14ac:dyDescent="0.3">
      <c r="A37" t="s">
        <v>170</v>
      </c>
      <c r="B37" t="s">
        <v>171</v>
      </c>
      <c r="C37">
        <v>25</v>
      </c>
      <c r="E37">
        <v>16</v>
      </c>
      <c r="G37">
        <v>41</v>
      </c>
    </row>
    <row r="38" spans="1:7" x14ac:dyDescent="0.3">
      <c r="A38" t="s">
        <v>184</v>
      </c>
      <c r="B38" t="s">
        <v>218</v>
      </c>
      <c r="E38">
        <v>44</v>
      </c>
      <c r="G38">
        <v>44</v>
      </c>
    </row>
    <row r="39" spans="1:7" x14ac:dyDescent="0.3">
      <c r="B39" t="s">
        <v>194</v>
      </c>
      <c r="C39">
        <v>36</v>
      </c>
      <c r="G39">
        <v>36</v>
      </c>
    </row>
    <row r="40" spans="1:7" x14ac:dyDescent="0.3">
      <c r="A40" t="s">
        <v>222</v>
      </c>
      <c r="B40" t="s">
        <v>223</v>
      </c>
      <c r="E40">
        <v>12</v>
      </c>
      <c r="G40">
        <v>12</v>
      </c>
    </row>
    <row r="41" spans="1:7" x14ac:dyDescent="0.3">
      <c r="A41" t="s">
        <v>168</v>
      </c>
      <c r="B41" t="s">
        <v>169</v>
      </c>
      <c r="C41">
        <v>24</v>
      </c>
      <c r="G41">
        <v>24</v>
      </c>
    </row>
    <row r="42" spans="1:7" x14ac:dyDescent="0.3">
      <c r="A42" t="s">
        <v>224</v>
      </c>
      <c r="B42" t="s">
        <v>225</v>
      </c>
      <c r="E42">
        <v>17</v>
      </c>
      <c r="G42">
        <v>17</v>
      </c>
    </row>
    <row r="43" spans="1:7" x14ac:dyDescent="0.3">
      <c r="A43" t="s">
        <v>144</v>
      </c>
      <c r="B43" t="s">
        <v>139</v>
      </c>
      <c r="C43">
        <v>3</v>
      </c>
      <c r="G43">
        <v>3</v>
      </c>
    </row>
    <row r="44" spans="1:7" x14ac:dyDescent="0.3">
      <c r="A44" t="s">
        <v>156</v>
      </c>
      <c r="B44" t="s">
        <v>139</v>
      </c>
      <c r="C44">
        <v>19</v>
      </c>
      <c r="G44">
        <v>19</v>
      </c>
    </row>
    <row r="45" spans="1:7" x14ac:dyDescent="0.3">
      <c r="A45" t="s">
        <v>196</v>
      </c>
      <c r="B45" t="s">
        <v>148</v>
      </c>
      <c r="D45">
        <v>9</v>
      </c>
      <c r="G45">
        <v>9</v>
      </c>
    </row>
    <row r="46" spans="1:7" x14ac:dyDescent="0.3">
      <c r="A46" t="s">
        <v>172</v>
      </c>
      <c r="B46" t="s">
        <v>142</v>
      </c>
      <c r="C46">
        <v>26</v>
      </c>
      <c r="G46">
        <v>26</v>
      </c>
    </row>
    <row r="47" spans="1:7" x14ac:dyDescent="0.3">
      <c r="A47" t="s">
        <v>145</v>
      </c>
      <c r="B47" t="s">
        <v>139</v>
      </c>
      <c r="C47">
        <v>5</v>
      </c>
      <c r="G47">
        <v>5</v>
      </c>
    </row>
    <row r="48" spans="1:7" x14ac:dyDescent="0.3">
      <c r="A48" t="s">
        <v>151</v>
      </c>
      <c r="B48" t="s">
        <v>139</v>
      </c>
      <c r="C48">
        <v>13</v>
      </c>
      <c r="G48">
        <v>13</v>
      </c>
    </row>
    <row r="49" spans="1:7" x14ac:dyDescent="0.3">
      <c r="A49" t="s">
        <v>153</v>
      </c>
      <c r="B49" t="s">
        <v>218</v>
      </c>
      <c r="E49">
        <v>6</v>
      </c>
      <c r="G49">
        <v>6</v>
      </c>
    </row>
    <row r="50" spans="1:7" x14ac:dyDescent="0.3">
      <c r="B50" t="s">
        <v>194</v>
      </c>
      <c r="C50">
        <v>16</v>
      </c>
      <c r="D50">
        <v>3</v>
      </c>
      <c r="G50">
        <v>19</v>
      </c>
    </row>
    <row r="51" spans="1:7" x14ac:dyDescent="0.3">
      <c r="A51" t="s">
        <v>201</v>
      </c>
      <c r="B51" t="s">
        <v>190</v>
      </c>
      <c r="D51">
        <v>14</v>
      </c>
      <c r="G51">
        <v>14</v>
      </c>
    </row>
    <row r="52" spans="1:7" x14ac:dyDescent="0.3">
      <c r="A52" t="s">
        <v>180</v>
      </c>
      <c r="B52" t="s">
        <v>194</v>
      </c>
      <c r="C52">
        <v>33</v>
      </c>
      <c r="G52">
        <v>33</v>
      </c>
    </row>
    <row r="53" spans="1:7" x14ac:dyDescent="0.3">
      <c r="A53" t="s">
        <v>160</v>
      </c>
      <c r="B53" t="s">
        <v>137</v>
      </c>
      <c r="C53">
        <v>12</v>
      </c>
      <c r="D53">
        <v>2</v>
      </c>
      <c r="E53">
        <v>25</v>
      </c>
      <c r="G53">
        <v>39</v>
      </c>
    </row>
    <row r="54" spans="1:7" x14ac:dyDescent="0.3">
      <c r="A54" t="s">
        <v>28</v>
      </c>
      <c r="B54" t="s">
        <v>213</v>
      </c>
      <c r="E54">
        <v>2</v>
      </c>
      <c r="G54">
        <v>2</v>
      </c>
    </row>
    <row r="55" spans="1:7" x14ac:dyDescent="0.3">
      <c r="B55" t="s">
        <v>194</v>
      </c>
      <c r="C55">
        <v>8</v>
      </c>
      <c r="G55">
        <v>8</v>
      </c>
    </row>
    <row r="56" spans="1:7" x14ac:dyDescent="0.3">
      <c r="A56" t="s">
        <v>229</v>
      </c>
      <c r="B56" t="s">
        <v>230</v>
      </c>
      <c r="E56">
        <v>21</v>
      </c>
      <c r="G56">
        <v>21</v>
      </c>
    </row>
    <row r="57" spans="1:7" x14ac:dyDescent="0.3">
      <c r="A57" t="s">
        <v>241</v>
      </c>
      <c r="B57" t="s">
        <v>182</v>
      </c>
      <c r="E57">
        <v>39</v>
      </c>
      <c r="G57">
        <v>39</v>
      </c>
    </row>
    <row r="58" spans="1:7" x14ac:dyDescent="0.3">
      <c r="A58" t="s">
        <v>159</v>
      </c>
      <c r="B58" t="s">
        <v>137</v>
      </c>
      <c r="C58">
        <v>6</v>
      </c>
      <c r="D58">
        <v>5</v>
      </c>
      <c r="E58">
        <v>11</v>
      </c>
      <c r="G58">
        <v>22</v>
      </c>
    </row>
    <row r="59" spans="1:7" x14ac:dyDescent="0.3">
      <c r="A59" t="s">
        <v>162</v>
      </c>
      <c r="B59" t="s">
        <v>163</v>
      </c>
      <c r="C59">
        <v>21</v>
      </c>
      <c r="G59">
        <v>21</v>
      </c>
    </row>
    <row r="60" spans="1:7" x14ac:dyDescent="0.3">
      <c r="A60" t="s">
        <v>166</v>
      </c>
      <c r="B60" t="s">
        <v>186</v>
      </c>
      <c r="D60">
        <v>7</v>
      </c>
      <c r="E60">
        <v>37</v>
      </c>
      <c r="G60">
        <v>44</v>
      </c>
    </row>
    <row r="61" spans="1:7" x14ac:dyDescent="0.3">
      <c r="B61" t="s">
        <v>167</v>
      </c>
      <c r="C61">
        <v>23</v>
      </c>
      <c r="G61">
        <v>23</v>
      </c>
    </row>
    <row r="62" spans="1:7" x14ac:dyDescent="0.3">
      <c r="A62" t="s">
        <v>155</v>
      </c>
      <c r="B62" t="s">
        <v>148</v>
      </c>
      <c r="C62">
        <v>18</v>
      </c>
      <c r="G62">
        <v>18</v>
      </c>
    </row>
    <row r="63" spans="1:7" x14ac:dyDescent="0.3">
      <c r="A63" t="s">
        <v>214</v>
      </c>
      <c r="B63" t="s">
        <v>215</v>
      </c>
      <c r="E63">
        <v>3</v>
      </c>
      <c r="G63">
        <v>3</v>
      </c>
    </row>
    <row r="64" spans="1:7" x14ac:dyDescent="0.3">
      <c r="A64" t="s">
        <v>237</v>
      </c>
      <c r="B64" t="s">
        <v>238</v>
      </c>
      <c r="E64">
        <v>36</v>
      </c>
      <c r="G64">
        <v>36</v>
      </c>
    </row>
    <row r="65" spans="1:7" x14ac:dyDescent="0.3">
      <c r="A65" t="s">
        <v>202</v>
      </c>
      <c r="B65" t="s">
        <v>194</v>
      </c>
      <c r="D65">
        <v>16</v>
      </c>
      <c r="G65">
        <v>16</v>
      </c>
    </row>
    <row r="66" spans="1:7" x14ac:dyDescent="0.3">
      <c r="A66" t="s">
        <v>239</v>
      </c>
      <c r="B66" t="s">
        <v>240</v>
      </c>
      <c r="E66">
        <v>38</v>
      </c>
      <c r="G66">
        <v>38</v>
      </c>
    </row>
    <row r="67" spans="1:7" x14ac:dyDescent="0.3">
      <c r="A67" t="s">
        <v>221</v>
      </c>
      <c r="B67" t="s">
        <v>171</v>
      </c>
      <c r="E67">
        <v>9</v>
      </c>
      <c r="G67">
        <v>9</v>
      </c>
    </row>
    <row r="68" spans="1:7" x14ac:dyDescent="0.3">
      <c r="A68" t="s">
        <v>203</v>
      </c>
      <c r="B68" t="s">
        <v>217</v>
      </c>
      <c r="E68">
        <v>30</v>
      </c>
      <c r="G68">
        <v>30</v>
      </c>
    </row>
    <row r="69" spans="1:7" x14ac:dyDescent="0.3">
      <c r="B69" t="s">
        <v>191</v>
      </c>
      <c r="D69">
        <v>17</v>
      </c>
      <c r="G69">
        <v>17</v>
      </c>
    </row>
    <row r="70" spans="1:7" x14ac:dyDescent="0.3">
      <c r="A70" t="s">
        <v>199</v>
      </c>
      <c r="B70" t="s">
        <v>188</v>
      </c>
      <c r="D70">
        <v>12</v>
      </c>
      <c r="E70">
        <v>15</v>
      </c>
      <c r="G70">
        <v>27</v>
      </c>
    </row>
    <row r="71" spans="1:7" x14ac:dyDescent="0.3">
      <c r="A71" t="s">
        <v>176</v>
      </c>
      <c r="B71" t="s">
        <v>137</v>
      </c>
      <c r="C71">
        <v>29</v>
      </c>
      <c r="G71">
        <v>29</v>
      </c>
    </row>
    <row r="72" spans="1:7" x14ac:dyDescent="0.3">
      <c r="A72" t="s">
        <v>216</v>
      </c>
      <c r="B72" t="s">
        <v>217</v>
      </c>
      <c r="E72">
        <v>5</v>
      </c>
      <c r="G72">
        <v>5</v>
      </c>
    </row>
    <row r="73" spans="1:7" x14ac:dyDescent="0.3">
      <c r="A73" t="s">
        <v>177</v>
      </c>
      <c r="B73" t="s">
        <v>175</v>
      </c>
      <c r="C73">
        <v>30</v>
      </c>
      <c r="D73">
        <v>20</v>
      </c>
      <c r="E73">
        <v>29</v>
      </c>
      <c r="G73">
        <v>79</v>
      </c>
    </row>
    <row r="74" spans="1:7" x14ac:dyDescent="0.3">
      <c r="A74" t="s">
        <v>183</v>
      </c>
      <c r="B74" t="s">
        <v>182</v>
      </c>
      <c r="C74">
        <v>35</v>
      </c>
      <c r="E74">
        <v>23</v>
      </c>
      <c r="G74">
        <v>58</v>
      </c>
    </row>
    <row r="75" spans="1:7" x14ac:dyDescent="0.3">
      <c r="A75" t="s">
        <v>244</v>
      </c>
      <c r="B75" t="s">
        <v>245</v>
      </c>
      <c r="E75">
        <v>42</v>
      </c>
      <c r="G75">
        <v>42</v>
      </c>
    </row>
    <row r="76" spans="1:7" x14ac:dyDescent="0.3">
      <c r="A76" t="s">
        <v>232</v>
      </c>
      <c r="B76" t="s">
        <v>233</v>
      </c>
      <c r="E76">
        <v>27</v>
      </c>
      <c r="G76">
        <v>27</v>
      </c>
    </row>
    <row r="77" spans="1:7" x14ac:dyDescent="0.3">
      <c r="A77" t="s">
        <v>164</v>
      </c>
      <c r="B77" t="s">
        <v>165</v>
      </c>
      <c r="C77">
        <v>22</v>
      </c>
      <c r="D77">
        <v>15</v>
      </c>
      <c r="E77">
        <v>24</v>
      </c>
      <c r="G77">
        <v>61</v>
      </c>
    </row>
    <row r="78" spans="1:7" x14ac:dyDescent="0.3">
      <c r="A78" t="s">
        <v>234</v>
      </c>
      <c r="B78" t="s">
        <v>182</v>
      </c>
      <c r="E78">
        <v>28</v>
      </c>
      <c r="G78">
        <v>28</v>
      </c>
    </row>
    <row r="79" spans="1:7" x14ac:dyDescent="0.3">
      <c r="A79" t="s">
        <v>226</v>
      </c>
      <c r="B79" t="s">
        <v>227</v>
      </c>
      <c r="E79">
        <v>19</v>
      </c>
      <c r="G79">
        <v>19</v>
      </c>
    </row>
    <row r="80" spans="1:7" x14ac:dyDescent="0.3">
      <c r="A80" t="s">
        <v>174</v>
      </c>
      <c r="B80" t="s">
        <v>175</v>
      </c>
      <c r="C80">
        <v>28</v>
      </c>
      <c r="D80">
        <v>18</v>
      </c>
      <c r="E80">
        <v>35</v>
      </c>
      <c r="G80">
        <v>81</v>
      </c>
    </row>
    <row r="81" spans="1:7" x14ac:dyDescent="0.3">
      <c r="A81" t="s">
        <v>185</v>
      </c>
      <c r="B81" t="s">
        <v>171</v>
      </c>
      <c r="C81">
        <v>38</v>
      </c>
      <c r="E81">
        <v>8</v>
      </c>
      <c r="G81">
        <v>46</v>
      </c>
    </row>
    <row r="82" spans="1:7" x14ac:dyDescent="0.3">
      <c r="A82" t="s">
        <v>247</v>
      </c>
      <c r="B82" t="s">
        <v>247</v>
      </c>
    </row>
    <row r="83" spans="1:7" x14ac:dyDescent="0.3">
      <c r="A83" t="s">
        <v>208</v>
      </c>
      <c r="C83">
        <v>741</v>
      </c>
      <c r="D83">
        <v>231</v>
      </c>
      <c r="E83">
        <v>990</v>
      </c>
      <c r="G83">
        <v>1962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7"/>
  <sheetViews>
    <sheetView workbookViewId="0"/>
  </sheetViews>
  <sheetFormatPr defaultColWidth="9.21875" defaultRowHeight="15.6" x14ac:dyDescent="0.3"/>
  <cols>
    <col min="1" max="1" width="7.21875" customWidth="1"/>
    <col min="2" max="2" width="21.21875" bestFit="1" customWidth="1"/>
    <col min="3" max="3" width="30.21875" bestFit="1" customWidth="1"/>
    <col min="4" max="4" width="14" bestFit="1" customWidth="1"/>
    <col min="5" max="5" width="9.5546875" customWidth="1"/>
    <col min="6" max="6" width="14.5546875" customWidth="1"/>
    <col min="7" max="8" width="9.5546875" customWidth="1"/>
    <col min="9" max="9" width="14" bestFit="1" customWidth="1"/>
    <col min="10" max="10" width="9.5546875" customWidth="1"/>
    <col min="11" max="11" width="14.77734375" bestFit="1" customWidth="1"/>
    <col min="12" max="13" width="9.5546875" customWidth="1"/>
    <col min="14" max="14" width="12.77734375" customWidth="1"/>
    <col min="15" max="15" width="15.21875" style="4" bestFit="1" customWidth="1"/>
    <col min="18" max="18" width="9.21875" customWidth="1"/>
  </cols>
  <sheetData>
    <row r="1" spans="1:15" ht="15" customHeight="1" x14ac:dyDescent="0.3">
      <c r="B1" s="5"/>
      <c r="C1" s="121"/>
      <c r="D1" s="119" t="s">
        <v>31</v>
      </c>
      <c r="E1" s="119"/>
      <c r="F1" s="119"/>
      <c r="G1" s="119"/>
      <c r="H1" s="119"/>
      <c r="I1" s="119"/>
      <c r="J1" s="119"/>
      <c r="K1" s="119"/>
      <c r="L1" s="119"/>
      <c r="M1" s="119"/>
      <c r="N1" s="7"/>
    </row>
    <row r="2" spans="1:15" ht="15.75" customHeight="1" x14ac:dyDescent="0.3">
      <c r="B2" s="5"/>
      <c r="C2" s="121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7"/>
    </row>
    <row r="3" spans="1:15" ht="15.75" customHeight="1" x14ac:dyDescent="0.3">
      <c r="B3" s="5"/>
      <c r="C3" s="121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7"/>
    </row>
    <row r="4" spans="1:15" ht="15.75" customHeight="1" thickBot="1" x14ac:dyDescent="0.35">
      <c r="B4" s="5"/>
      <c r="C4" s="121"/>
      <c r="D4" s="119"/>
      <c r="E4" s="119"/>
      <c r="F4" s="119"/>
      <c r="G4" s="119"/>
      <c r="H4" s="119"/>
      <c r="I4" s="120"/>
      <c r="J4" s="120"/>
      <c r="K4" s="120"/>
      <c r="L4" s="120"/>
      <c r="M4" s="120"/>
      <c r="N4" s="7"/>
    </row>
    <row r="5" spans="1:15" s="3" customFormat="1" ht="18.75" customHeight="1" x14ac:dyDescent="0.3">
      <c r="A5" s="123" t="s">
        <v>32</v>
      </c>
      <c r="B5" s="124"/>
      <c r="C5" s="125"/>
      <c r="D5" s="19" t="s">
        <v>0</v>
      </c>
      <c r="E5" s="20" t="s">
        <v>1</v>
      </c>
      <c r="F5" s="20" t="s">
        <v>2</v>
      </c>
      <c r="G5" s="20" t="s">
        <v>3</v>
      </c>
      <c r="H5" s="11" t="s">
        <v>4</v>
      </c>
      <c r="I5" s="10" t="s">
        <v>0</v>
      </c>
      <c r="J5" s="11" t="s">
        <v>1</v>
      </c>
      <c r="K5" s="11" t="s">
        <v>2</v>
      </c>
      <c r="L5" s="11" t="s">
        <v>3</v>
      </c>
      <c r="M5" s="12" t="s">
        <v>4</v>
      </c>
      <c r="O5" s="4"/>
    </row>
    <row r="6" spans="1:15" s="3" customFormat="1" ht="43.2" x14ac:dyDescent="0.3">
      <c r="A6" s="126"/>
      <c r="B6" s="127"/>
      <c r="C6" s="128"/>
      <c r="D6" s="28" t="s">
        <v>33</v>
      </c>
      <c r="E6" s="29" t="s">
        <v>34</v>
      </c>
      <c r="F6" s="29" t="s">
        <v>35</v>
      </c>
      <c r="G6" s="29" t="s">
        <v>36</v>
      </c>
      <c r="H6" s="29" t="s">
        <v>37</v>
      </c>
      <c r="I6" s="28" t="str">
        <f>D6</f>
        <v>Gifford Road Race</v>
      </c>
      <c r="J6" s="29" t="str">
        <f>E6</f>
        <v>Alford RR</v>
      </c>
      <c r="K6" s="29" t="str">
        <f>F6</f>
        <v>Drummond Trophy</v>
      </c>
      <c r="L6" s="29" t="str">
        <f>G6</f>
        <v xml:space="preserve">Hugh Dornan Memorial </v>
      </c>
      <c r="M6" s="29" t="str">
        <f>H6</f>
        <v>Alford Legacy</v>
      </c>
    </row>
    <row r="7" spans="1:15" s="3" customFormat="1" ht="14.55" customHeight="1" x14ac:dyDescent="0.3">
      <c r="A7" s="1" t="s">
        <v>6</v>
      </c>
      <c r="B7" s="53" t="s">
        <v>7</v>
      </c>
      <c r="C7" s="54" t="s">
        <v>9</v>
      </c>
      <c r="D7" s="55" t="s">
        <v>10</v>
      </c>
      <c r="E7" s="56" t="s">
        <v>11</v>
      </c>
      <c r="F7" s="56" t="s">
        <v>12</v>
      </c>
      <c r="G7" s="56" t="s">
        <v>13</v>
      </c>
      <c r="H7" s="54" t="s">
        <v>14</v>
      </c>
      <c r="I7" s="55" t="s">
        <v>30</v>
      </c>
      <c r="J7" s="56" t="s">
        <v>38</v>
      </c>
      <c r="K7" s="56" t="s">
        <v>39</v>
      </c>
      <c r="L7" s="56" t="s">
        <v>40</v>
      </c>
      <c r="M7" s="57" t="s">
        <v>41</v>
      </c>
      <c r="N7" s="58" t="s">
        <v>19</v>
      </c>
      <c r="O7" s="59" t="s">
        <v>42</v>
      </c>
    </row>
    <row r="8" spans="1:15" ht="15.75" customHeight="1" x14ac:dyDescent="0.3">
      <c r="A8" s="6">
        <v>1</v>
      </c>
      <c r="B8" s="17" t="s">
        <v>43</v>
      </c>
      <c r="C8" s="8" t="s">
        <v>22</v>
      </c>
      <c r="D8" s="14">
        <v>1</v>
      </c>
      <c r="E8" s="32"/>
      <c r="F8" s="89"/>
      <c r="G8" s="2"/>
      <c r="H8" s="8"/>
      <c r="I8" s="18">
        <f>VLOOKUP(D8,'LOOK UP'!$A$1:$B$65, 2, FALSE)</f>
        <v>35</v>
      </c>
      <c r="J8" s="9">
        <f>VLOOKUP(E8,'LOOK UP'!$A$1:$B$65, 2, FALSE)</f>
        <v>0</v>
      </c>
      <c r="K8" s="9">
        <f>VLOOKUP(F8,'LOOK UP'!$A$1:$B$65, 2, FALSE)</f>
        <v>0</v>
      </c>
      <c r="L8" s="9">
        <f>VLOOKUP(G8,'LOOK UP'!$A$1:$B$65, 2, FALSE)</f>
        <v>0</v>
      </c>
      <c r="M8" s="22">
        <f>VLOOKUP(H8,'LOOK UP'!$A$1:$B$65, 2, FALSE)</f>
        <v>0</v>
      </c>
      <c r="N8" s="17">
        <f t="shared" ref="N8:N47" si="0">SUM(I8:M8)</f>
        <v>35</v>
      </c>
      <c r="O8" s="52">
        <f t="shared" ref="O8:O47" si="1">N8-(SMALL(I8:M8, 1))</f>
        <v>35</v>
      </c>
    </row>
    <row r="9" spans="1:15" ht="15.75" customHeight="1" x14ac:dyDescent="0.3">
      <c r="A9" s="6">
        <v>2</v>
      </c>
      <c r="B9" s="17" t="s">
        <v>44</v>
      </c>
      <c r="C9" s="8" t="s">
        <v>24</v>
      </c>
      <c r="D9" s="14">
        <v>2</v>
      </c>
      <c r="E9" s="32"/>
      <c r="F9" s="32"/>
      <c r="G9" s="2"/>
      <c r="H9" s="8"/>
      <c r="I9" s="18">
        <f>VLOOKUP(D9,'LOOK UP'!$A$1:$B$65, 2, FALSE)</f>
        <v>30</v>
      </c>
      <c r="J9" s="9">
        <f>VLOOKUP(E9,'LOOK UP'!$A$1:$B$65, 2, FALSE)</f>
        <v>0</v>
      </c>
      <c r="K9" s="9">
        <f>VLOOKUP(F9,'LOOK UP'!$A$1:$B$65, 2, FALSE)</f>
        <v>0</v>
      </c>
      <c r="L9" s="9">
        <f>VLOOKUP(G9,'LOOK UP'!$A$1:$B$65, 2, FALSE)</f>
        <v>0</v>
      </c>
      <c r="M9" s="22">
        <f>VLOOKUP(H9,'LOOK UP'!$A$1:$B$65, 2, FALSE)</f>
        <v>0</v>
      </c>
      <c r="N9" s="17">
        <f t="shared" si="0"/>
        <v>30</v>
      </c>
      <c r="O9" s="52">
        <f t="shared" si="1"/>
        <v>30</v>
      </c>
    </row>
    <row r="10" spans="1:15" ht="15.75" customHeight="1" x14ac:dyDescent="0.3">
      <c r="A10" s="6">
        <v>3</v>
      </c>
      <c r="B10" s="17" t="s">
        <v>45</v>
      </c>
      <c r="C10" s="8" t="s">
        <v>22</v>
      </c>
      <c r="D10" s="14">
        <v>3</v>
      </c>
      <c r="E10" s="32"/>
      <c r="F10" s="32"/>
      <c r="G10" s="2"/>
      <c r="H10" s="8"/>
      <c r="I10" s="18">
        <f>VLOOKUP(D10,'LOOK UP'!$A$1:$B$65, 2, FALSE)</f>
        <v>25</v>
      </c>
      <c r="J10" s="9">
        <f>VLOOKUP(E10,'LOOK UP'!$A$1:$B$65, 2, FALSE)</f>
        <v>0</v>
      </c>
      <c r="K10" s="9">
        <f>VLOOKUP(F10,'LOOK UP'!$A$1:$B$65, 2, FALSE)</f>
        <v>0</v>
      </c>
      <c r="L10" s="9">
        <f>VLOOKUP(G10,'LOOK UP'!$A$1:$B$65, 2, FALSE)</f>
        <v>0</v>
      </c>
      <c r="M10" s="22">
        <f>VLOOKUP(H10,'LOOK UP'!$A$1:$B$65, 2, FALSE)</f>
        <v>0</v>
      </c>
      <c r="N10" s="17">
        <f t="shared" si="0"/>
        <v>25</v>
      </c>
      <c r="O10" s="52">
        <f t="shared" si="1"/>
        <v>25</v>
      </c>
    </row>
    <row r="11" spans="1:15" ht="15.75" customHeight="1" x14ac:dyDescent="0.3">
      <c r="A11" s="6">
        <v>4</v>
      </c>
      <c r="B11" s="17" t="s">
        <v>46</v>
      </c>
      <c r="C11" s="8" t="s">
        <v>47</v>
      </c>
      <c r="D11" s="14">
        <v>4</v>
      </c>
      <c r="E11" s="32"/>
      <c r="F11" s="89"/>
      <c r="G11" s="2"/>
      <c r="H11" s="8"/>
      <c r="I11" s="18">
        <f>VLOOKUP(D11,'LOOK UP'!$A$1:$B$65, 2, FALSE)</f>
        <v>23</v>
      </c>
      <c r="J11" s="9">
        <f>VLOOKUP(E11,'LOOK UP'!$A$1:$B$65, 2, FALSE)</f>
        <v>0</v>
      </c>
      <c r="K11" s="9">
        <f>VLOOKUP(F11,'LOOK UP'!$A$1:$B$65, 2, FALSE)</f>
        <v>0</v>
      </c>
      <c r="L11" s="9">
        <f>VLOOKUP(G11,'LOOK UP'!$A$1:$B$65, 2, FALSE)</f>
        <v>0</v>
      </c>
      <c r="M11" s="22">
        <f>VLOOKUP(H11,'LOOK UP'!$A$1:$B$65, 2, FALSE)</f>
        <v>0</v>
      </c>
      <c r="N11" s="17">
        <f t="shared" si="0"/>
        <v>23</v>
      </c>
      <c r="O11" s="52">
        <f t="shared" si="1"/>
        <v>23</v>
      </c>
    </row>
    <row r="12" spans="1:15" ht="15.75" customHeight="1" x14ac:dyDescent="0.3">
      <c r="A12" s="6">
        <v>5</v>
      </c>
      <c r="B12" s="17" t="s">
        <v>48</v>
      </c>
      <c r="C12" s="8" t="s">
        <v>25</v>
      </c>
      <c r="D12" s="14">
        <v>5</v>
      </c>
      <c r="E12" s="32"/>
      <c r="F12" s="32"/>
      <c r="G12" s="2"/>
      <c r="H12" s="8"/>
      <c r="I12" s="18">
        <f>VLOOKUP(D12,'LOOK UP'!$A$1:$B$65, 2, FALSE)</f>
        <v>21</v>
      </c>
      <c r="J12" s="9">
        <f>VLOOKUP(E12,'LOOK UP'!$A$1:$B$65, 2, FALSE)</f>
        <v>0</v>
      </c>
      <c r="K12" s="9">
        <f>VLOOKUP(F12,'LOOK UP'!$A$1:$B$65, 2, FALSE)</f>
        <v>0</v>
      </c>
      <c r="L12" s="9">
        <f>VLOOKUP(G12,'LOOK UP'!$A$1:$B$65, 2, FALSE)</f>
        <v>0</v>
      </c>
      <c r="M12" s="22">
        <f>VLOOKUP(H12,'LOOK UP'!$A$1:$B$65, 2, FALSE)</f>
        <v>0</v>
      </c>
      <c r="N12" s="17">
        <f t="shared" si="0"/>
        <v>21</v>
      </c>
      <c r="O12" s="52">
        <f t="shared" si="1"/>
        <v>21</v>
      </c>
    </row>
    <row r="13" spans="1:15" ht="15.75" customHeight="1" x14ac:dyDescent="0.3">
      <c r="A13" s="6">
        <v>6</v>
      </c>
      <c r="B13" s="17" t="s">
        <v>49</v>
      </c>
      <c r="C13" s="8" t="s">
        <v>50</v>
      </c>
      <c r="D13" s="14">
        <v>6</v>
      </c>
      <c r="E13" s="32"/>
      <c r="F13" s="32"/>
      <c r="G13" s="2"/>
      <c r="H13" s="8"/>
      <c r="I13" s="18">
        <f>VLOOKUP(D13,'LOOK UP'!$A$1:$B$65, 2, FALSE)</f>
        <v>19</v>
      </c>
      <c r="J13" s="9">
        <f>VLOOKUP(E13,'LOOK UP'!$A$1:$B$65, 2, FALSE)</f>
        <v>0</v>
      </c>
      <c r="K13" s="9">
        <f>VLOOKUP(F13,'LOOK UP'!$A$1:$B$65, 2, FALSE)</f>
        <v>0</v>
      </c>
      <c r="L13" s="9">
        <f>VLOOKUP(G13,'LOOK UP'!$A$1:$B$65, 2, FALSE)</f>
        <v>0</v>
      </c>
      <c r="M13" s="22">
        <f>VLOOKUP(H13,'LOOK UP'!$A$1:$B$65, 2, FALSE)</f>
        <v>0</v>
      </c>
      <c r="N13" s="17">
        <f t="shared" si="0"/>
        <v>19</v>
      </c>
      <c r="O13" s="52">
        <f t="shared" si="1"/>
        <v>19</v>
      </c>
    </row>
    <row r="14" spans="1:15" ht="15.75" customHeight="1" x14ac:dyDescent="0.3">
      <c r="A14" s="6">
        <v>7</v>
      </c>
      <c r="B14" s="17" t="s">
        <v>51</v>
      </c>
      <c r="C14" s="8" t="s">
        <v>52</v>
      </c>
      <c r="D14" s="14">
        <v>7</v>
      </c>
      <c r="E14" s="32"/>
      <c r="F14" s="32"/>
      <c r="G14" s="2"/>
      <c r="H14" s="8"/>
      <c r="I14" s="18">
        <f>VLOOKUP(D14,'LOOK UP'!$A$1:$B$65, 2, FALSE)</f>
        <v>17</v>
      </c>
      <c r="J14" s="9">
        <f>VLOOKUP(E14,'LOOK UP'!$A$1:$B$65, 2, FALSE)</f>
        <v>0</v>
      </c>
      <c r="K14" s="9">
        <f>VLOOKUP(F14,'LOOK UP'!$A$1:$B$65, 2, FALSE)</f>
        <v>0</v>
      </c>
      <c r="L14" s="9">
        <f>VLOOKUP(G14,'LOOK UP'!$A$1:$B$65, 2, FALSE)</f>
        <v>0</v>
      </c>
      <c r="M14" s="22">
        <f>VLOOKUP(H14,'LOOK UP'!$A$1:$B$65, 2, FALSE)</f>
        <v>0</v>
      </c>
      <c r="N14" s="17">
        <f t="shared" si="0"/>
        <v>17</v>
      </c>
      <c r="O14" s="52">
        <f t="shared" si="1"/>
        <v>17</v>
      </c>
    </row>
    <row r="15" spans="1:15" ht="15.75" customHeight="1" x14ac:dyDescent="0.3">
      <c r="A15" s="6">
        <v>8</v>
      </c>
      <c r="B15" s="17"/>
      <c r="C15" s="8"/>
      <c r="D15" s="14"/>
      <c r="E15" s="32"/>
      <c r="F15" s="32"/>
      <c r="G15" s="2"/>
      <c r="H15" s="8"/>
      <c r="I15" s="18">
        <f>VLOOKUP(D15,'LOOK UP'!$A$1:$B$65, 2, FALSE)</f>
        <v>0</v>
      </c>
      <c r="J15" s="9">
        <f>VLOOKUP(E15,'LOOK UP'!$A$1:$B$65, 2, FALSE)</f>
        <v>0</v>
      </c>
      <c r="K15" s="9">
        <f>VLOOKUP(F15,'LOOK UP'!$A$1:$B$65, 2, FALSE)</f>
        <v>0</v>
      </c>
      <c r="L15" s="9">
        <f>VLOOKUP(G15,'LOOK UP'!$A$1:$B$65, 2, FALSE)</f>
        <v>0</v>
      </c>
      <c r="M15" s="22">
        <f>VLOOKUP(H15,'LOOK UP'!$A$1:$B$65, 2, FALSE)</f>
        <v>0</v>
      </c>
      <c r="N15" s="17">
        <f t="shared" si="0"/>
        <v>0</v>
      </c>
      <c r="O15" s="52">
        <f t="shared" si="1"/>
        <v>0</v>
      </c>
    </row>
    <row r="16" spans="1:15" ht="15.75" customHeight="1" x14ac:dyDescent="0.3">
      <c r="A16" s="6">
        <v>9</v>
      </c>
      <c r="B16" s="17"/>
      <c r="C16" s="8"/>
      <c r="D16" s="14"/>
      <c r="E16" s="32"/>
      <c r="F16" s="32"/>
      <c r="G16" s="2"/>
      <c r="H16" s="8"/>
      <c r="I16" s="18">
        <f>VLOOKUP(D16,'LOOK UP'!$A$1:$B$65, 2, FALSE)</f>
        <v>0</v>
      </c>
      <c r="J16" s="9">
        <f>VLOOKUP(E16,'LOOK UP'!$A$1:$B$65, 2, FALSE)</f>
        <v>0</v>
      </c>
      <c r="K16" s="9">
        <f>VLOOKUP(F16,'LOOK UP'!$A$1:$B$65, 2, FALSE)</f>
        <v>0</v>
      </c>
      <c r="L16" s="9">
        <f>VLOOKUP(G16,'LOOK UP'!$A$1:$B$65, 2, FALSE)</f>
        <v>0</v>
      </c>
      <c r="M16" s="22">
        <f>VLOOKUP(H16,'LOOK UP'!$A$1:$B$65, 2, FALSE)</f>
        <v>0</v>
      </c>
      <c r="N16" s="17">
        <f t="shared" si="0"/>
        <v>0</v>
      </c>
      <c r="O16" s="52">
        <f t="shared" si="1"/>
        <v>0</v>
      </c>
    </row>
    <row r="17" spans="1:15" ht="15.75" customHeight="1" x14ac:dyDescent="0.3">
      <c r="A17" s="6">
        <v>10</v>
      </c>
      <c r="B17" s="17"/>
      <c r="C17" s="8"/>
      <c r="D17" s="14"/>
      <c r="E17" s="32"/>
      <c r="F17" s="32"/>
      <c r="G17" s="2"/>
      <c r="H17" s="8"/>
      <c r="I17" s="18">
        <f>VLOOKUP(D17,'LOOK UP'!$A$1:$B$65, 2, FALSE)</f>
        <v>0</v>
      </c>
      <c r="J17" s="9">
        <f>VLOOKUP(E17,'LOOK UP'!$A$1:$B$65, 2, FALSE)</f>
        <v>0</v>
      </c>
      <c r="K17" s="9">
        <f>VLOOKUP(F17,'LOOK UP'!$A$1:$B$65, 2, FALSE)</f>
        <v>0</v>
      </c>
      <c r="L17" s="9">
        <f>VLOOKUP(G17,'LOOK UP'!$A$1:$B$65, 2, FALSE)</f>
        <v>0</v>
      </c>
      <c r="M17" s="22">
        <f>VLOOKUP(H17,'LOOK UP'!$A$1:$B$65, 2, FALSE)</f>
        <v>0</v>
      </c>
      <c r="N17" s="17">
        <f t="shared" si="0"/>
        <v>0</v>
      </c>
      <c r="O17" s="52">
        <f t="shared" si="1"/>
        <v>0</v>
      </c>
    </row>
    <row r="18" spans="1:15" x14ac:dyDescent="0.3">
      <c r="A18" s="6">
        <v>11</v>
      </c>
      <c r="B18" s="17"/>
      <c r="C18" s="8"/>
      <c r="D18" s="14"/>
      <c r="E18" s="32"/>
      <c r="F18" s="32"/>
      <c r="G18" s="2"/>
      <c r="H18" s="8"/>
      <c r="I18" s="18">
        <f>VLOOKUP(D18,'LOOK UP'!$A$1:$B$65, 2, FALSE)</f>
        <v>0</v>
      </c>
      <c r="J18" s="9">
        <f>VLOOKUP(E18,'LOOK UP'!$A$1:$B$65, 2, FALSE)</f>
        <v>0</v>
      </c>
      <c r="K18" s="9">
        <f>VLOOKUP(F18,'LOOK UP'!$A$1:$B$65, 2, FALSE)</f>
        <v>0</v>
      </c>
      <c r="L18" s="9">
        <f>VLOOKUP(G18,'LOOK UP'!$A$1:$B$65, 2, FALSE)</f>
        <v>0</v>
      </c>
      <c r="M18" s="22">
        <f>VLOOKUP(H18,'LOOK UP'!$A$1:$B$65, 2, FALSE)</f>
        <v>0</v>
      </c>
      <c r="N18" s="17">
        <f t="shared" si="0"/>
        <v>0</v>
      </c>
      <c r="O18" s="52">
        <f t="shared" si="1"/>
        <v>0</v>
      </c>
    </row>
    <row r="19" spans="1:15" x14ac:dyDescent="0.3">
      <c r="A19" s="6">
        <v>12</v>
      </c>
      <c r="B19" s="17"/>
      <c r="C19" s="8"/>
      <c r="D19" s="14"/>
      <c r="E19" s="32"/>
      <c r="F19" s="32"/>
      <c r="G19" s="2"/>
      <c r="H19" s="8"/>
      <c r="I19" s="18">
        <f>VLOOKUP(D19,'LOOK UP'!$A$1:$B$65, 2, FALSE)</f>
        <v>0</v>
      </c>
      <c r="J19" s="9">
        <f>VLOOKUP(E19,'LOOK UP'!$A$1:$B$65, 2, FALSE)</f>
        <v>0</v>
      </c>
      <c r="K19" s="9">
        <f>VLOOKUP(F19,'LOOK UP'!$A$1:$B$65, 2, FALSE)</f>
        <v>0</v>
      </c>
      <c r="L19" s="9">
        <f>VLOOKUP(G19,'LOOK UP'!$A$1:$B$65, 2, FALSE)</f>
        <v>0</v>
      </c>
      <c r="M19" s="22">
        <f>VLOOKUP(H19,'LOOK UP'!$A$1:$B$65, 2, FALSE)</f>
        <v>0</v>
      </c>
      <c r="N19" s="17">
        <f t="shared" si="0"/>
        <v>0</v>
      </c>
      <c r="O19" s="52">
        <f t="shared" si="1"/>
        <v>0</v>
      </c>
    </row>
    <row r="20" spans="1:15" x14ac:dyDescent="0.3">
      <c r="A20" s="6">
        <v>13</v>
      </c>
      <c r="B20" s="17"/>
      <c r="C20" s="8"/>
      <c r="D20" s="14"/>
      <c r="E20" s="8"/>
      <c r="F20" s="8"/>
      <c r="G20" s="2"/>
      <c r="H20" s="8"/>
      <c r="I20" s="18">
        <f>VLOOKUP(D20,'LOOK UP'!$A$1:$B$65, 2, FALSE)</f>
        <v>0</v>
      </c>
      <c r="J20" s="9">
        <f>VLOOKUP(E20,'LOOK UP'!$A$1:$B$65, 2, FALSE)</f>
        <v>0</v>
      </c>
      <c r="K20" s="9">
        <f>VLOOKUP(F20,'LOOK UP'!$A$1:$B$65, 2, FALSE)</f>
        <v>0</v>
      </c>
      <c r="L20" s="9">
        <f>VLOOKUP(G20,'LOOK UP'!$A$1:$B$65, 2, FALSE)</f>
        <v>0</v>
      </c>
      <c r="M20" s="22">
        <f>VLOOKUP(H20,'LOOK UP'!$A$1:$B$65, 2, FALSE)</f>
        <v>0</v>
      </c>
      <c r="N20" s="17">
        <f t="shared" si="0"/>
        <v>0</v>
      </c>
      <c r="O20" s="52">
        <f t="shared" si="1"/>
        <v>0</v>
      </c>
    </row>
    <row r="21" spans="1:15" x14ac:dyDescent="0.3">
      <c r="A21" s="6">
        <v>14</v>
      </c>
      <c r="B21" s="60"/>
      <c r="C21" s="61"/>
      <c r="D21" s="62"/>
      <c r="E21" s="32"/>
      <c r="F21" s="32"/>
      <c r="G21" s="63"/>
      <c r="H21" s="61"/>
      <c r="I21" s="64">
        <f>VLOOKUP(D21,'LOOK UP'!$A$1:$B$65, 2, FALSE)</f>
        <v>0</v>
      </c>
      <c r="J21" s="65">
        <f>VLOOKUP(E21,'LOOK UP'!$A$1:$B$65, 2, FALSE)</f>
        <v>0</v>
      </c>
      <c r="K21" s="65">
        <f>VLOOKUP(F21,'LOOK UP'!$A$1:$B$65, 2, FALSE)</f>
        <v>0</v>
      </c>
      <c r="L21" s="65">
        <f>VLOOKUP(G21,'LOOK UP'!$A$1:$B$65, 2, FALSE)</f>
        <v>0</v>
      </c>
      <c r="M21" s="66">
        <f>VLOOKUP(H21,'LOOK UP'!$A$1:$B$65, 2, FALSE)</f>
        <v>0</v>
      </c>
      <c r="N21" s="60">
        <f t="shared" si="0"/>
        <v>0</v>
      </c>
      <c r="O21" s="67">
        <f t="shared" si="1"/>
        <v>0</v>
      </c>
    </row>
    <row r="22" spans="1:15" x14ac:dyDescent="0.3">
      <c r="A22" s="6">
        <v>15</v>
      </c>
      <c r="B22" s="17"/>
      <c r="C22" s="8"/>
      <c r="D22" s="14"/>
      <c r="E22" s="32"/>
      <c r="F22" s="32"/>
      <c r="G22" s="2"/>
      <c r="H22" s="8"/>
      <c r="I22" s="18">
        <f>VLOOKUP(D22,'LOOK UP'!$A$1:$B$65, 2, FALSE)</f>
        <v>0</v>
      </c>
      <c r="J22" s="9">
        <f>VLOOKUP(E22,'LOOK UP'!$A$1:$B$65, 2, FALSE)</f>
        <v>0</v>
      </c>
      <c r="K22" s="9">
        <f>VLOOKUP(F22,'LOOK UP'!$A$1:$B$65, 2, FALSE)</f>
        <v>0</v>
      </c>
      <c r="L22" s="9">
        <f>VLOOKUP(G22,'LOOK UP'!$A$1:$B$65, 2, FALSE)</f>
        <v>0</v>
      </c>
      <c r="M22" s="22">
        <f>VLOOKUP(H22,'LOOK UP'!$A$1:$B$65, 2, FALSE)</f>
        <v>0</v>
      </c>
      <c r="N22" s="17">
        <f t="shared" si="0"/>
        <v>0</v>
      </c>
      <c r="O22" s="52">
        <f t="shared" si="1"/>
        <v>0</v>
      </c>
    </row>
    <row r="23" spans="1:15" x14ac:dyDescent="0.3">
      <c r="A23" s="6">
        <v>16</v>
      </c>
      <c r="B23" s="17"/>
      <c r="C23" s="8"/>
      <c r="D23" s="14"/>
      <c r="E23" s="8"/>
      <c r="F23" s="8"/>
      <c r="G23" s="2"/>
      <c r="H23" s="8"/>
      <c r="I23" s="18">
        <f>VLOOKUP(D23,'LOOK UP'!$A$1:$B$65, 2, FALSE)</f>
        <v>0</v>
      </c>
      <c r="J23" s="9">
        <f>VLOOKUP(E23,'LOOK UP'!$A$1:$B$65, 2, FALSE)</f>
        <v>0</v>
      </c>
      <c r="K23" s="9">
        <f>VLOOKUP(F23,'LOOK UP'!$A$1:$B$65, 2, FALSE)</f>
        <v>0</v>
      </c>
      <c r="L23" s="9">
        <f>VLOOKUP(G23,'LOOK UP'!$A$1:$B$65, 2, FALSE)</f>
        <v>0</v>
      </c>
      <c r="M23" s="22">
        <f>VLOOKUP(H23,'LOOK UP'!$A$1:$B$65, 2, FALSE)</f>
        <v>0</v>
      </c>
      <c r="N23" s="17">
        <f t="shared" si="0"/>
        <v>0</v>
      </c>
      <c r="O23" s="52">
        <f t="shared" si="1"/>
        <v>0</v>
      </c>
    </row>
    <row r="24" spans="1:15" x14ac:dyDescent="0.3">
      <c r="A24" s="6">
        <v>17</v>
      </c>
      <c r="B24" s="17"/>
      <c r="C24" s="8"/>
      <c r="D24" s="14"/>
      <c r="E24" s="32"/>
      <c r="F24" s="32"/>
      <c r="G24" s="2"/>
      <c r="H24" s="8"/>
      <c r="I24" s="18">
        <f>VLOOKUP(D24,'LOOK UP'!$A$1:$B$65, 2, FALSE)</f>
        <v>0</v>
      </c>
      <c r="J24" s="9">
        <f>VLOOKUP(E24,'LOOK UP'!$A$1:$B$65, 2, FALSE)</f>
        <v>0</v>
      </c>
      <c r="K24" s="9">
        <f>VLOOKUP(F24,'LOOK UP'!$A$1:$B$65, 2, FALSE)</f>
        <v>0</v>
      </c>
      <c r="L24" s="9">
        <f>VLOOKUP(G24,'LOOK UP'!$A$1:$B$65, 2, FALSE)</f>
        <v>0</v>
      </c>
      <c r="M24" s="22">
        <f>VLOOKUP(H24,'LOOK UP'!$A$1:$B$65, 2, FALSE)</f>
        <v>0</v>
      </c>
      <c r="N24" s="17">
        <f t="shared" si="0"/>
        <v>0</v>
      </c>
      <c r="O24" s="52">
        <f t="shared" si="1"/>
        <v>0</v>
      </c>
    </row>
    <row r="25" spans="1:15" x14ac:dyDescent="0.3">
      <c r="A25" s="6">
        <v>18</v>
      </c>
      <c r="B25" s="17"/>
      <c r="C25" s="8"/>
      <c r="D25" s="14"/>
      <c r="E25" s="8"/>
      <c r="F25" s="8"/>
      <c r="G25" s="2"/>
      <c r="H25" s="8"/>
      <c r="I25" s="18">
        <f>VLOOKUP(D25,'LOOK UP'!$A$1:$B$65, 2, FALSE)</f>
        <v>0</v>
      </c>
      <c r="J25" s="9">
        <f>VLOOKUP(E25,'LOOK UP'!$A$1:$B$65, 2, FALSE)</f>
        <v>0</v>
      </c>
      <c r="K25" s="9">
        <f>VLOOKUP(F25,'LOOK UP'!$A$1:$B$65, 2, FALSE)</f>
        <v>0</v>
      </c>
      <c r="L25" s="9">
        <f>VLOOKUP(G25,'LOOK UP'!$A$1:$B$65, 2, FALSE)</f>
        <v>0</v>
      </c>
      <c r="M25" s="22">
        <f>VLOOKUP(H25,'LOOK UP'!$A$1:$B$65, 2, FALSE)</f>
        <v>0</v>
      </c>
      <c r="N25" s="17">
        <f t="shared" si="0"/>
        <v>0</v>
      </c>
      <c r="O25" s="52">
        <f t="shared" si="1"/>
        <v>0</v>
      </c>
    </row>
    <row r="26" spans="1:15" x14ac:dyDescent="0.3">
      <c r="A26" s="6">
        <v>19</v>
      </c>
      <c r="B26" s="17"/>
      <c r="C26" s="8"/>
      <c r="D26" s="14"/>
      <c r="E26" s="8"/>
      <c r="F26" s="8"/>
      <c r="G26" s="2"/>
      <c r="H26" s="8"/>
      <c r="I26" s="18">
        <f>VLOOKUP(D26,'LOOK UP'!$A$1:$B$65, 2, FALSE)</f>
        <v>0</v>
      </c>
      <c r="J26" s="9">
        <f>VLOOKUP(E26,'LOOK UP'!$A$1:$B$65, 2, FALSE)</f>
        <v>0</v>
      </c>
      <c r="K26" s="9">
        <f>VLOOKUP(F26,'LOOK UP'!$A$1:$B$65, 2, FALSE)</f>
        <v>0</v>
      </c>
      <c r="L26" s="9">
        <f>VLOOKUP(G26,'LOOK UP'!$A$1:$B$65, 2, FALSE)</f>
        <v>0</v>
      </c>
      <c r="M26" s="22">
        <f>VLOOKUP(H26,'LOOK UP'!$A$1:$B$65, 2, FALSE)</f>
        <v>0</v>
      </c>
      <c r="N26" s="17">
        <f t="shared" si="0"/>
        <v>0</v>
      </c>
      <c r="O26" s="52">
        <f t="shared" si="1"/>
        <v>0</v>
      </c>
    </row>
    <row r="27" spans="1:15" x14ac:dyDescent="0.3">
      <c r="A27" s="6">
        <v>20</v>
      </c>
      <c r="B27" s="17"/>
      <c r="C27" s="8"/>
      <c r="D27" s="14"/>
      <c r="E27" s="32"/>
      <c r="F27" s="32"/>
      <c r="G27" s="2"/>
      <c r="H27" s="8"/>
      <c r="I27" s="18">
        <f>VLOOKUP(D27,'LOOK UP'!$A$1:$B$65, 2, FALSE)</f>
        <v>0</v>
      </c>
      <c r="J27" s="9">
        <f>VLOOKUP(E27,'LOOK UP'!$A$1:$B$65, 2, FALSE)</f>
        <v>0</v>
      </c>
      <c r="K27" s="9">
        <f>VLOOKUP(F27,'LOOK UP'!$A$1:$B$65, 2, FALSE)</f>
        <v>0</v>
      </c>
      <c r="L27" s="9">
        <f>VLOOKUP(G27,'LOOK UP'!$A$1:$B$65, 2, FALSE)</f>
        <v>0</v>
      </c>
      <c r="M27" s="22">
        <f>VLOOKUP(H27,'LOOK UP'!$A$1:$B$65, 2, FALSE)</f>
        <v>0</v>
      </c>
      <c r="N27" s="17">
        <f t="shared" si="0"/>
        <v>0</v>
      </c>
      <c r="O27" s="52">
        <f t="shared" si="1"/>
        <v>0</v>
      </c>
    </row>
    <row r="28" spans="1:15" x14ac:dyDescent="0.3">
      <c r="A28" s="6">
        <v>21</v>
      </c>
      <c r="B28" s="17"/>
      <c r="C28" s="8"/>
      <c r="D28" s="14"/>
      <c r="E28" s="32"/>
      <c r="F28" s="32"/>
      <c r="G28" s="2"/>
      <c r="H28" s="8"/>
      <c r="I28" s="18">
        <f>VLOOKUP(D28,'LOOK UP'!$A$1:$B$65, 2, FALSE)</f>
        <v>0</v>
      </c>
      <c r="J28" s="9">
        <f>VLOOKUP(E28,'LOOK UP'!$A$1:$B$65, 2, FALSE)</f>
        <v>0</v>
      </c>
      <c r="K28" s="9">
        <f>VLOOKUP(F28,'LOOK UP'!$A$1:$B$65, 2, FALSE)</f>
        <v>0</v>
      </c>
      <c r="L28" s="9">
        <f>VLOOKUP(G28,'LOOK UP'!$A$1:$B$65, 2, FALSE)</f>
        <v>0</v>
      </c>
      <c r="M28" s="22">
        <f>VLOOKUP(H28,'LOOK UP'!$A$1:$B$65, 2, FALSE)</f>
        <v>0</v>
      </c>
      <c r="N28" s="17">
        <f t="shared" si="0"/>
        <v>0</v>
      </c>
      <c r="O28" s="52">
        <f t="shared" si="1"/>
        <v>0</v>
      </c>
    </row>
    <row r="29" spans="1:15" x14ac:dyDescent="0.3">
      <c r="A29" s="6">
        <v>22</v>
      </c>
      <c r="B29" s="17"/>
      <c r="C29" s="8"/>
      <c r="D29" s="14"/>
      <c r="E29" s="8"/>
      <c r="F29" s="8"/>
      <c r="G29" s="2"/>
      <c r="H29" s="8"/>
      <c r="I29" s="18">
        <f>VLOOKUP(D29,'LOOK UP'!$A$1:$B$65, 2, FALSE)</f>
        <v>0</v>
      </c>
      <c r="J29" s="9">
        <f>VLOOKUP(E29,'LOOK UP'!$A$1:$B$65, 2, FALSE)</f>
        <v>0</v>
      </c>
      <c r="K29" s="9">
        <f>VLOOKUP(F29,'LOOK UP'!$A$1:$B$65, 2, FALSE)</f>
        <v>0</v>
      </c>
      <c r="L29" s="9">
        <f>VLOOKUP(G29,'LOOK UP'!$A$1:$B$65, 2, FALSE)</f>
        <v>0</v>
      </c>
      <c r="M29" s="22">
        <f>VLOOKUP(H29,'LOOK UP'!$A$1:$B$65, 2, FALSE)</f>
        <v>0</v>
      </c>
      <c r="N29" s="17">
        <f t="shared" si="0"/>
        <v>0</v>
      </c>
      <c r="O29" s="52">
        <f t="shared" si="1"/>
        <v>0</v>
      </c>
    </row>
    <row r="30" spans="1:15" x14ac:dyDescent="0.3">
      <c r="A30" s="6">
        <v>23</v>
      </c>
      <c r="B30" s="17"/>
      <c r="C30" s="8"/>
      <c r="D30" s="14"/>
      <c r="E30" s="8"/>
      <c r="F30" s="8"/>
      <c r="G30" s="2"/>
      <c r="H30" s="8"/>
      <c r="I30" s="18">
        <f>VLOOKUP(D30,'LOOK UP'!$A$1:$B$65, 2, FALSE)</f>
        <v>0</v>
      </c>
      <c r="J30" s="9">
        <f>VLOOKUP(E30,'LOOK UP'!$A$1:$B$65, 2, FALSE)</f>
        <v>0</v>
      </c>
      <c r="K30" s="9">
        <f>VLOOKUP(F30,'LOOK UP'!$A$1:$B$65, 2, FALSE)</f>
        <v>0</v>
      </c>
      <c r="L30" s="9">
        <f>VLOOKUP(G30,'LOOK UP'!$A$1:$B$65, 2, FALSE)</f>
        <v>0</v>
      </c>
      <c r="M30" s="22">
        <f>VLOOKUP(H30,'LOOK UP'!$A$1:$B$65, 2, FALSE)</f>
        <v>0</v>
      </c>
      <c r="N30" s="17">
        <f t="shared" si="0"/>
        <v>0</v>
      </c>
      <c r="O30" s="52">
        <f t="shared" si="1"/>
        <v>0</v>
      </c>
    </row>
    <row r="31" spans="1:15" x14ac:dyDescent="0.3">
      <c r="A31" s="6">
        <v>24</v>
      </c>
      <c r="B31" s="17"/>
      <c r="C31" s="8"/>
      <c r="D31" s="14"/>
      <c r="E31" s="32"/>
      <c r="F31" s="32"/>
      <c r="G31" s="2"/>
      <c r="H31" s="8"/>
      <c r="I31" s="18">
        <f>VLOOKUP(D31,'LOOK UP'!$A$1:$B$65, 2, FALSE)</f>
        <v>0</v>
      </c>
      <c r="J31" s="9">
        <f>VLOOKUP(E31,'LOOK UP'!$A$1:$B$65, 2, FALSE)</f>
        <v>0</v>
      </c>
      <c r="K31" s="9">
        <f>VLOOKUP(F31,'LOOK UP'!$A$1:$B$65, 2, FALSE)</f>
        <v>0</v>
      </c>
      <c r="L31" s="9">
        <f>VLOOKUP(G31,'LOOK UP'!$A$1:$B$65, 2, FALSE)</f>
        <v>0</v>
      </c>
      <c r="M31" s="22">
        <f>VLOOKUP(H31,'LOOK UP'!$A$1:$B$65, 2, FALSE)</f>
        <v>0</v>
      </c>
      <c r="N31" s="17">
        <f t="shared" si="0"/>
        <v>0</v>
      </c>
      <c r="O31" s="52">
        <f t="shared" si="1"/>
        <v>0</v>
      </c>
    </row>
    <row r="32" spans="1:15" x14ac:dyDescent="0.3">
      <c r="A32" s="6">
        <v>25</v>
      </c>
      <c r="B32" s="17"/>
      <c r="C32" s="8"/>
      <c r="D32" s="14"/>
      <c r="E32" s="8"/>
      <c r="F32" s="8"/>
      <c r="G32" s="2"/>
      <c r="H32" s="8"/>
      <c r="I32" s="18">
        <f>VLOOKUP(D32,'LOOK UP'!$A$1:$B$65, 2, FALSE)</f>
        <v>0</v>
      </c>
      <c r="J32" s="9">
        <f>VLOOKUP(E32,'LOOK UP'!$A$1:$B$65, 2, FALSE)</f>
        <v>0</v>
      </c>
      <c r="K32" s="9">
        <f>VLOOKUP(F32,'LOOK UP'!$A$1:$B$65, 2, FALSE)</f>
        <v>0</v>
      </c>
      <c r="L32" s="9">
        <f>VLOOKUP(G32,'LOOK UP'!$A$1:$B$65, 2, FALSE)</f>
        <v>0</v>
      </c>
      <c r="M32" s="22">
        <f>VLOOKUP(H32,'LOOK UP'!$A$1:$B$65, 2, FALSE)</f>
        <v>0</v>
      </c>
      <c r="N32" s="17">
        <f t="shared" si="0"/>
        <v>0</v>
      </c>
      <c r="O32" s="52">
        <f t="shared" si="1"/>
        <v>0</v>
      </c>
    </row>
    <row r="33" spans="1:15" x14ac:dyDescent="0.3">
      <c r="A33" s="6">
        <v>26</v>
      </c>
      <c r="B33" s="17"/>
      <c r="C33" s="8"/>
      <c r="D33" s="14"/>
      <c r="E33" s="8"/>
      <c r="F33" s="8"/>
      <c r="G33" s="2"/>
      <c r="H33" s="8"/>
      <c r="I33" s="18">
        <f>VLOOKUP(D33,'LOOK UP'!$A$1:$B$65, 2, FALSE)</f>
        <v>0</v>
      </c>
      <c r="J33" s="9">
        <f>VLOOKUP(E33,'LOOK UP'!$A$1:$B$65, 2, FALSE)</f>
        <v>0</v>
      </c>
      <c r="K33" s="9">
        <f>VLOOKUP(F33,'LOOK UP'!$A$1:$B$65, 2, FALSE)</f>
        <v>0</v>
      </c>
      <c r="L33" s="9">
        <f>VLOOKUP(G33,'LOOK UP'!$A$1:$B$65, 2, FALSE)</f>
        <v>0</v>
      </c>
      <c r="M33" s="22">
        <f>VLOOKUP(H33,'LOOK UP'!$A$1:$B$65, 2, FALSE)</f>
        <v>0</v>
      </c>
      <c r="N33" s="17">
        <f t="shared" si="0"/>
        <v>0</v>
      </c>
      <c r="O33" s="52">
        <f t="shared" si="1"/>
        <v>0</v>
      </c>
    </row>
    <row r="34" spans="1:15" x14ac:dyDescent="0.3">
      <c r="A34" s="6">
        <v>27</v>
      </c>
      <c r="B34" s="17"/>
      <c r="C34" s="8"/>
      <c r="D34" s="14"/>
      <c r="E34" s="2"/>
      <c r="F34" s="2"/>
      <c r="G34" s="2"/>
      <c r="H34" s="8"/>
      <c r="I34" s="18">
        <f>VLOOKUP(D34,'LOOK UP'!$A$1:$B$65, 2, FALSE)</f>
        <v>0</v>
      </c>
      <c r="J34" s="9">
        <f>VLOOKUP(E34,'LOOK UP'!$A$1:$B$65, 2, FALSE)</f>
        <v>0</v>
      </c>
      <c r="K34" s="9">
        <f>VLOOKUP(F34,'LOOK UP'!$A$1:$B$65, 2, FALSE)</f>
        <v>0</v>
      </c>
      <c r="L34" s="9">
        <f>VLOOKUP(G34,'LOOK UP'!$A$1:$B$65, 2, FALSE)</f>
        <v>0</v>
      </c>
      <c r="M34" s="22">
        <f>VLOOKUP(H34,'LOOK UP'!$A$1:$B$65, 2, FALSE)</f>
        <v>0</v>
      </c>
      <c r="N34" s="17">
        <f t="shared" si="0"/>
        <v>0</v>
      </c>
      <c r="O34" s="52">
        <f t="shared" si="1"/>
        <v>0</v>
      </c>
    </row>
    <row r="35" spans="1:15" x14ac:dyDescent="0.3">
      <c r="A35" s="6">
        <v>28</v>
      </c>
      <c r="B35" s="17"/>
      <c r="C35" s="8"/>
      <c r="D35" s="14"/>
      <c r="E35" s="32"/>
      <c r="F35" s="32"/>
      <c r="G35" s="2"/>
      <c r="H35" s="8"/>
      <c r="I35" s="18">
        <f>VLOOKUP(D35,'LOOK UP'!$A$1:$B$65, 2, FALSE)</f>
        <v>0</v>
      </c>
      <c r="J35" s="9">
        <f>VLOOKUP(E35,'LOOK UP'!$A$1:$B$65, 2, FALSE)</f>
        <v>0</v>
      </c>
      <c r="K35" s="9">
        <f>VLOOKUP(F35,'LOOK UP'!$A$1:$B$65, 2, FALSE)</f>
        <v>0</v>
      </c>
      <c r="L35" s="9">
        <f>VLOOKUP(G35,'LOOK UP'!$A$1:$B$65, 2, FALSE)</f>
        <v>0</v>
      </c>
      <c r="M35" s="22">
        <f>VLOOKUP(H35,'LOOK UP'!$A$1:$B$65, 2, FALSE)</f>
        <v>0</v>
      </c>
      <c r="N35" s="17">
        <f t="shared" si="0"/>
        <v>0</v>
      </c>
      <c r="O35" s="52">
        <f t="shared" si="1"/>
        <v>0</v>
      </c>
    </row>
    <row r="36" spans="1:15" x14ac:dyDescent="0.3">
      <c r="A36" s="6">
        <v>29</v>
      </c>
      <c r="B36" s="17"/>
      <c r="C36" s="8"/>
      <c r="D36" s="14"/>
      <c r="E36" s="32"/>
      <c r="F36" s="32"/>
      <c r="G36" s="2"/>
      <c r="H36" s="8"/>
      <c r="I36" s="18">
        <f>VLOOKUP(D36,'LOOK UP'!$A$1:$B$65, 2, FALSE)</f>
        <v>0</v>
      </c>
      <c r="J36" s="9">
        <f>VLOOKUP(E36,'LOOK UP'!$A$1:$B$65, 2, FALSE)</f>
        <v>0</v>
      </c>
      <c r="K36" s="9">
        <f>VLOOKUP(F36,'LOOK UP'!$A$1:$B$65, 2, FALSE)</f>
        <v>0</v>
      </c>
      <c r="L36" s="9">
        <f>VLOOKUP(G36,'LOOK UP'!$A$1:$B$65, 2, FALSE)</f>
        <v>0</v>
      </c>
      <c r="M36" s="22">
        <f>VLOOKUP(H36,'LOOK UP'!$A$1:$B$65, 2, FALSE)</f>
        <v>0</v>
      </c>
      <c r="N36" s="17">
        <f t="shared" si="0"/>
        <v>0</v>
      </c>
      <c r="O36" s="52">
        <f t="shared" si="1"/>
        <v>0</v>
      </c>
    </row>
    <row r="37" spans="1:15" x14ac:dyDescent="0.3">
      <c r="A37" s="6">
        <v>30</v>
      </c>
      <c r="B37" s="17"/>
      <c r="C37" s="8"/>
      <c r="D37" s="14"/>
      <c r="E37" s="32"/>
      <c r="F37" s="32"/>
      <c r="G37" s="2"/>
      <c r="H37" s="8"/>
      <c r="I37" s="18">
        <f>VLOOKUP(D37,'LOOK UP'!$A$1:$B$65, 2, FALSE)</f>
        <v>0</v>
      </c>
      <c r="J37" s="9">
        <f>VLOOKUP(E37,'LOOK UP'!$A$1:$B$65, 2, FALSE)</f>
        <v>0</v>
      </c>
      <c r="K37" s="9">
        <f>VLOOKUP(F37,'LOOK UP'!$A$1:$B$65, 2, FALSE)</f>
        <v>0</v>
      </c>
      <c r="L37" s="9">
        <f>VLOOKUP(G37,'LOOK UP'!$A$1:$B$65, 2, FALSE)</f>
        <v>0</v>
      </c>
      <c r="M37" s="22">
        <f>VLOOKUP(H37,'LOOK UP'!$A$1:$B$65, 2, FALSE)</f>
        <v>0</v>
      </c>
      <c r="N37" s="17">
        <f t="shared" si="0"/>
        <v>0</v>
      </c>
      <c r="O37" s="52">
        <f t="shared" si="1"/>
        <v>0</v>
      </c>
    </row>
    <row r="38" spans="1:15" x14ac:dyDescent="0.3">
      <c r="A38" s="6">
        <v>31</v>
      </c>
      <c r="B38" s="17"/>
      <c r="C38" s="8"/>
      <c r="D38" s="14"/>
      <c r="E38" s="8"/>
      <c r="F38" s="8"/>
      <c r="G38" s="2"/>
      <c r="H38" s="8"/>
      <c r="I38" s="18">
        <f>VLOOKUP(D38,'LOOK UP'!$A$1:$B$65, 2, FALSE)</f>
        <v>0</v>
      </c>
      <c r="J38" s="9">
        <f>VLOOKUP(E38,'LOOK UP'!$A$1:$B$65, 2, FALSE)</f>
        <v>0</v>
      </c>
      <c r="K38" s="9">
        <f>VLOOKUP(F38,'LOOK UP'!$A$1:$B$65, 2, FALSE)</f>
        <v>0</v>
      </c>
      <c r="L38" s="9">
        <f>VLOOKUP(G38,'LOOK UP'!$A$1:$B$65, 2, FALSE)</f>
        <v>0</v>
      </c>
      <c r="M38" s="22">
        <f>VLOOKUP(H38,'LOOK UP'!$A$1:$B$65, 2, FALSE)</f>
        <v>0</v>
      </c>
      <c r="N38" s="17">
        <f t="shared" si="0"/>
        <v>0</v>
      </c>
      <c r="O38" s="52">
        <f t="shared" si="1"/>
        <v>0</v>
      </c>
    </row>
    <row r="39" spans="1:15" x14ac:dyDescent="0.3">
      <c r="A39" s="6">
        <v>32</v>
      </c>
      <c r="B39" s="17"/>
      <c r="C39" s="8"/>
      <c r="D39" s="14"/>
      <c r="E39" s="70"/>
      <c r="F39" s="70"/>
      <c r="G39" s="2"/>
      <c r="H39" s="8"/>
      <c r="I39" s="18">
        <f>VLOOKUP(D39,'LOOK UP'!$A$1:$B$65, 2, FALSE)</f>
        <v>0</v>
      </c>
      <c r="J39" s="9">
        <f>VLOOKUP(E39,'LOOK UP'!$A$1:$B$65, 2, FALSE)</f>
        <v>0</v>
      </c>
      <c r="K39" s="9">
        <f>VLOOKUP(F39,'LOOK UP'!$A$1:$B$65, 2, FALSE)</f>
        <v>0</v>
      </c>
      <c r="L39" s="9">
        <f>VLOOKUP(G39,'LOOK UP'!$A$1:$B$65, 2, FALSE)</f>
        <v>0</v>
      </c>
      <c r="M39" s="22">
        <f>VLOOKUP(H39,'LOOK UP'!$A$1:$B$65, 2, FALSE)</f>
        <v>0</v>
      </c>
      <c r="N39" s="17">
        <f t="shared" si="0"/>
        <v>0</v>
      </c>
      <c r="O39" s="52">
        <f t="shared" si="1"/>
        <v>0</v>
      </c>
    </row>
    <row r="40" spans="1:15" x14ac:dyDescent="0.3">
      <c r="A40" s="6">
        <v>33</v>
      </c>
      <c r="B40" s="17"/>
      <c r="C40" s="8"/>
      <c r="D40" s="14"/>
      <c r="E40" s="32"/>
      <c r="F40" s="32"/>
      <c r="G40" s="2"/>
      <c r="H40" s="8"/>
      <c r="I40" s="18">
        <f>VLOOKUP(D40,'LOOK UP'!$A$1:$B$65, 2, FALSE)</f>
        <v>0</v>
      </c>
      <c r="J40" s="9">
        <f>VLOOKUP(E40,'LOOK UP'!$A$1:$B$65, 2, FALSE)</f>
        <v>0</v>
      </c>
      <c r="K40" s="9">
        <f>VLOOKUP(F40,'LOOK UP'!$A$1:$B$65, 2, FALSE)</f>
        <v>0</v>
      </c>
      <c r="L40" s="9">
        <f>VLOOKUP(G40,'LOOK UP'!$A$1:$B$65, 2, FALSE)</f>
        <v>0</v>
      </c>
      <c r="M40" s="22">
        <f>VLOOKUP(H40,'LOOK UP'!$A$1:$B$65, 2, FALSE)</f>
        <v>0</v>
      </c>
      <c r="N40" s="17">
        <f t="shared" si="0"/>
        <v>0</v>
      </c>
      <c r="O40" s="52">
        <f t="shared" si="1"/>
        <v>0</v>
      </c>
    </row>
    <row r="41" spans="1:15" x14ac:dyDescent="0.3">
      <c r="A41" s="6">
        <v>34</v>
      </c>
      <c r="B41" s="17"/>
      <c r="C41" s="8"/>
      <c r="D41" s="14"/>
      <c r="E41" s="31"/>
      <c r="F41" s="31"/>
      <c r="G41" s="2"/>
      <c r="H41" s="8"/>
      <c r="I41" s="18">
        <f>VLOOKUP(D41,'LOOK UP'!$A$1:$B$65, 2, FALSE)</f>
        <v>0</v>
      </c>
      <c r="J41" s="9">
        <f>VLOOKUP(E41,'LOOK UP'!$A$1:$B$65, 2, FALSE)</f>
        <v>0</v>
      </c>
      <c r="K41" s="9">
        <f>VLOOKUP(F41,'LOOK UP'!$A$1:$B$65, 2, FALSE)</f>
        <v>0</v>
      </c>
      <c r="L41" s="9">
        <f>VLOOKUP(G41,'LOOK UP'!$A$1:$B$65, 2, FALSE)</f>
        <v>0</v>
      </c>
      <c r="M41" s="22">
        <f>VLOOKUP(H41,'LOOK UP'!$A$1:$B$65, 2, FALSE)</f>
        <v>0</v>
      </c>
      <c r="N41" s="17">
        <f t="shared" si="0"/>
        <v>0</v>
      </c>
      <c r="O41" s="52">
        <f t="shared" si="1"/>
        <v>0</v>
      </c>
    </row>
    <row r="42" spans="1:15" x14ac:dyDescent="0.3">
      <c r="A42" s="6">
        <v>35</v>
      </c>
      <c r="B42" s="17"/>
      <c r="C42" s="8"/>
      <c r="D42" s="14"/>
      <c r="E42" s="2"/>
      <c r="F42" s="2"/>
      <c r="G42" s="2"/>
      <c r="H42" s="8"/>
      <c r="I42" s="18">
        <f>VLOOKUP(D42,'LOOK UP'!$A$1:$B$65, 2, FALSE)</f>
        <v>0</v>
      </c>
      <c r="J42" s="9">
        <f>VLOOKUP(E42,'LOOK UP'!$A$1:$B$65, 2, FALSE)</f>
        <v>0</v>
      </c>
      <c r="K42" s="9">
        <f>VLOOKUP(F42,'LOOK UP'!$A$1:$B$65, 2, FALSE)</f>
        <v>0</v>
      </c>
      <c r="L42" s="9">
        <f>VLOOKUP(G42,'LOOK UP'!$A$1:$B$65, 2, FALSE)</f>
        <v>0</v>
      </c>
      <c r="M42" s="22">
        <f>VLOOKUP(H42,'LOOK UP'!$A$1:$B$65, 2, FALSE)</f>
        <v>0</v>
      </c>
      <c r="N42" s="17">
        <f t="shared" si="0"/>
        <v>0</v>
      </c>
      <c r="O42" s="52">
        <f t="shared" si="1"/>
        <v>0</v>
      </c>
    </row>
    <row r="43" spans="1:15" x14ac:dyDescent="0.3">
      <c r="A43" s="6">
        <v>36</v>
      </c>
      <c r="B43" s="17"/>
      <c r="C43" s="8"/>
      <c r="D43" s="14"/>
      <c r="E43" s="2"/>
      <c r="F43" s="2"/>
      <c r="G43" s="2"/>
      <c r="H43" s="8"/>
      <c r="I43" s="18">
        <f>VLOOKUP(D43,'LOOK UP'!$A$1:$B$65, 2, FALSE)</f>
        <v>0</v>
      </c>
      <c r="J43" s="9">
        <f>VLOOKUP(E43,'LOOK UP'!$A$1:$B$65, 2, FALSE)</f>
        <v>0</v>
      </c>
      <c r="K43" s="9">
        <f>VLOOKUP(F43,'LOOK UP'!$A$1:$B$65, 2, FALSE)</f>
        <v>0</v>
      </c>
      <c r="L43" s="9">
        <f>VLOOKUP(G43,'LOOK UP'!$A$1:$B$65, 2, FALSE)</f>
        <v>0</v>
      </c>
      <c r="M43" s="22">
        <f>VLOOKUP(H43,'LOOK UP'!$A$1:$B$65, 2, FALSE)</f>
        <v>0</v>
      </c>
      <c r="N43" s="17">
        <f t="shared" si="0"/>
        <v>0</v>
      </c>
      <c r="O43" s="52">
        <f t="shared" si="1"/>
        <v>0</v>
      </c>
    </row>
    <row r="44" spans="1:15" x14ac:dyDescent="0.3">
      <c r="A44" s="6">
        <v>37</v>
      </c>
      <c r="B44" s="17"/>
      <c r="C44" s="8"/>
      <c r="D44" s="14"/>
      <c r="E44" s="31"/>
      <c r="F44" s="31"/>
      <c r="G44" s="2"/>
      <c r="H44" s="8"/>
      <c r="I44" s="18">
        <f>VLOOKUP(D44,'LOOK UP'!$A$1:$B$65, 2, FALSE)</f>
        <v>0</v>
      </c>
      <c r="J44" s="9">
        <f>VLOOKUP(E44,'LOOK UP'!$A$1:$B$65, 2, FALSE)</f>
        <v>0</v>
      </c>
      <c r="K44" s="9">
        <f>VLOOKUP(F44,'LOOK UP'!$A$1:$B$65, 2, FALSE)</f>
        <v>0</v>
      </c>
      <c r="L44" s="9">
        <f>VLOOKUP(G44,'LOOK UP'!$A$1:$B$65, 2, FALSE)</f>
        <v>0</v>
      </c>
      <c r="M44" s="22">
        <f>VLOOKUP(H44,'LOOK UP'!$A$1:$B$65, 2, FALSE)</f>
        <v>0</v>
      </c>
      <c r="N44" s="17">
        <f t="shared" si="0"/>
        <v>0</v>
      </c>
      <c r="O44" s="52">
        <f t="shared" si="1"/>
        <v>0</v>
      </c>
    </row>
    <row r="45" spans="1:15" x14ac:dyDescent="0.3">
      <c r="A45" s="6">
        <v>38</v>
      </c>
      <c r="B45" s="17"/>
      <c r="C45" s="8"/>
      <c r="D45" s="14"/>
      <c r="E45" s="2"/>
      <c r="F45" s="2"/>
      <c r="G45" s="2"/>
      <c r="H45" s="8"/>
      <c r="I45" s="18">
        <f>VLOOKUP(D45,'LOOK UP'!$A$1:$B$65, 2, FALSE)</f>
        <v>0</v>
      </c>
      <c r="J45" s="9">
        <f>VLOOKUP(E45,'LOOK UP'!$A$1:$B$65, 2, FALSE)</f>
        <v>0</v>
      </c>
      <c r="K45" s="9">
        <f>VLOOKUP(F45,'LOOK UP'!$A$1:$B$65, 2, FALSE)</f>
        <v>0</v>
      </c>
      <c r="L45" s="9">
        <f>VLOOKUP(G45,'LOOK UP'!$A$1:$B$65, 2, FALSE)</f>
        <v>0</v>
      </c>
      <c r="M45" s="22">
        <f>VLOOKUP(H45,'LOOK UP'!$A$1:$B$65, 2, FALSE)</f>
        <v>0</v>
      </c>
      <c r="N45" s="17">
        <f t="shared" si="0"/>
        <v>0</v>
      </c>
      <c r="O45" s="52">
        <f t="shared" si="1"/>
        <v>0</v>
      </c>
    </row>
    <row r="46" spans="1:15" x14ac:dyDescent="0.3">
      <c r="A46" s="6">
        <v>39</v>
      </c>
      <c r="B46" s="17"/>
      <c r="C46" s="8"/>
      <c r="D46" s="14"/>
      <c r="E46" s="2"/>
      <c r="F46" s="2"/>
      <c r="G46" s="2"/>
      <c r="H46" s="8"/>
      <c r="I46" s="18">
        <f>VLOOKUP(D46,'LOOK UP'!$A$1:$B$65, 2, FALSE)</f>
        <v>0</v>
      </c>
      <c r="J46" s="9">
        <f>VLOOKUP(E46,'LOOK UP'!$A$1:$B$65, 2, FALSE)</f>
        <v>0</v>
      </c>
      <c r="K46" s="9">
        <f>VLOOKUP(F46,'LOOK UP'!$A$1:$B$65, 2, FALSE)</f>
        <v>0</v>
      </c>
      <c r="L46" s="9">
        <f>VLOOKUP(G46,'LOOK UP'!$A$1:$B$65, 2, FALSE)</f>
        <v>0</v>
      </c>
      <c r="M46" s="22">
        <f>VLOOKUP(H46,'LOOK UP'!$A$1:$B$65, 2, FALSE)</f>
        <v>0</v>
      </c>
      <c r="N46" s="17">
        <f t="shared" si="0"/>
        <v>0</v>
      </c>
      <c r="O46" s="52">
        <f t="shared" si="1"/>
        <v>0</v>
      </c>
    </row>
    <row r="47" spans="1:15" ht="16.2" thickBot="1" x14ac:dyDescent="0.35">
      <c r="A47" s="6">
        <v>40</v>
      </c>
      <c r="B47" s="17"/>
      <c r="C47" s="8"/>
      <c r="D47" s="14"/>
      <c r="E47" s="16"/>
      <c r="F47" s="16"/>
      <c r="G47" s="2"/>
      <c r="H47" s="8"/>
      <c r="I47" s="18">
        <f>VLOOKUP(D47,'LOOK UP'!$A$1:$B$65, 2, FALSE)</f>
        <v>0</v>
      </c>
      <c r="J47" s="9">
        <f>VLOOKUP(E47,'LOOK UP'!$A$1:$B$65, 2, FALSE)</f>
        <v>0</v>
      </c>
      <c r="K47" s="9">
        <f>VLOOKUP(F47,'LOOK UP'!$A$1:$B$65, 2, FALSE)</f>
        <v>0</v>
      </c>
      <c r="L47" s="9">
        <f>VLOOKUP(G47,'LOOK UP'!$A$1:$B$65, 2, FALSE)</f>
        <v>0</v>
      </c>
      <c r="M47" s="22">
        <f>VLOOKUP(H47,'LOOK UP'!$A$1:$B$65, 2, FALSE)</f>
        <v>0</v>
      </c>
      <c r="N47" s="17">
        <f t="shared" si="0"/>
        <v>0</v>
      </c>
      <c r="O47" s="52">
        <f t="shared" si="1"/>
        <v>0</v>
      </c>
    </row>
  </sheetData>
  <sortState xmlns:xlrd2="http://schemas.microsoft.com/office/spreadsheetml/2017/richdata2" ref="B8:O19">
    <sortCondition descending="1" ref="O8:O19"/>
  </sortState>
  <mergeCells count="3">
    <mergeCell ref="C1:C4"/>
    <mergeCell ref="A5:C6"/>
    <mergeCell ref="D1:M4"/>
  </mergeCells>
  <pageMargins left="0.7" right="0.7" top="0.75" bottom="0.75" header="0.3" footer="0.3"/>
  <pageSetup paperSize="9" scale="65" fitToHeight="0" orientation="landscape" horizontalDpi="300" verticalDpi="300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9"/>
  <sheetViews>
    <sheetView workbookViewId="0"/>
  </sheetViews>
  <sheetFormatPr defaultColWidth="9.21875" defaultRowHeight="15.6" x14ac:dyDescent="0.3"/>
  <cols>
    <col min="1" max="1" width="7.21875" customWidth="1"/>
    <col min="2" max="2" width="25.5546875" bestFit="1" customWidth="1"/>
    <col min="3" max="3" width="31" bestFit="1" customWidth="1"/>
    <col min="4" max="5" width="9.44140625" customWidth="1"/>
    <col min="6" max="6" width="14.77734375" customWidth="1"/>
    <col min="7" max="13" width="9.44140625" customWidth="1"/>
    <col min="14" max="14" width="12.77734375" customWidth="1"/>
    <col min="15" max="15" width="15.21875" style="4" bestFit="1" customWidth="1"/>
  </cols>
  <sheetData>
    <row r="1" spans="1:15" ht="15" customHeight="1" x14ac:dyDescent="0.3">
      <c r="B1" s="5"/>
      <c r="C1" s="121"/>
      <c r="D1" s="119" t="s">
        <v>31</v>
      </c>
      <c r="E1" s="119"/>
      <c r="F1" s="119"/>
      <c r="G1" s="119"/>
      <c r="H1" s="119"/>
      <c r="I1" s="119"/>
      <c r="J1" s="119"/>
      <c r="K1" s="119"/>
      <c r="L1" s="119"/>
      <c r="M1" s="119"/>
      <c r="N1" s="7"/>
    </row>
    <row r="2" spans="1:15" ht="15.75" customHeight="1" x14ac:dyDescent="0.3">
      <c r="B2" s="5"/>
      <c r="C2" s="121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7"/>
    </row>
    <row r="3" spans="1:15" ht="15.75" customHeight="1" x14ac:dyDescent="0.3">
      <c r="B3" s="5"/>
      <c r="C3" s="121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7"/>
    </row>
    <row r="4" spans="1:15" ht="15.75" customHeight="1" thickBot="1" x14ac:dyDescent="0.35">
      <c r="B4" s="5"/>
      <c r="C4" s="121"/>
      <c r="D4" s="119"/>
      <c r="E4" s="119"/>
      <c r="F4" s="119"/>
      <c r="G4" s="119"/>
      <c r="H4" s="119"/>
      <c r="I4" s="120"/>
      <c r="J4" s="120"/>
      <c r="K4" s="120"/>
      <c r="L4" s="120"/>
      <c r="M4" s="120"/>
      <c r="N4" s="7"/>
    </row>
    <row r="5" spans="1:15" s="3" customFormat="1" ht="18.75" customHeight="1" x14ac:dyDescent="0.3">
      <c r="A5" s="129" t="s">
        <v>53</v>
      </c>
      <c r="B5" s="130"/>
      <c r="C5" s="131"/>
      <c r="D5" s="19" t="s">
        <v>0</v>
      </c>
      <c r="E5" s="20" t="s">
        <v>1</v>
      </c>
      <c r="F5" s="20" t="s">
        <v>2</v>
      </c>
      <c r="G5" s="20" t="s">
        <v>3</v>
      </c>
      <c r="H5" s="12" t="s">
        <v>4</v>
      </c>
      <c r="I5" s="40" t="s">
        <v>0</v>
      </c>
      <c r="J5" s="20" t="s">
        <v>1</v>
      </c>
      <c r="K5" s="20" t="s">
        <v>2</v>
      </c>
      <c r="L5" s="20" t="s">
        <v>3</v>
      </c>
      <c r="M5" s="12" t="s">
        <v>4</v>
      </c>
      <c r="O5" s="4"/>
    </row>
    <row r="6" spans="1:15" s="3" customFormat="1" ht="43.2" x14ac:dyDescent="0.3">
      <c r="A6" s="132"/>
      <c r="B6" s="133"/>
      <c r="C6" s="134"/>
      <c r="D6" s="28" t="s">
        <v>33</v>
      </c>
      <c r="E6" s="29" t="s">
        <v>34</v>
      </c>
      <c r="F6" s="29" t="s">
        <v>35</v>
      </c>
      <c r="G6" s="29" t="s">
        <v>36</v>
      </c>
      <c r="H6" s="29" t="s">
        <v>37</v>
      </c>
      <c r="I6" s="28" t="str">
        <f>D6</f>
        <v>Gifford Road Race</v>
      </c>
      <c r="J6" s="29" t="str">
        <f>E6</f>
        <v>Alford RR</v>
      </c>
      <c r="K6" s="29" t="str">
        <f>F6</f>
        <v>Drummond Trophy</v>
      </c>
      <c r="L6" s="29" t="str">
        <f>G6</f>
        <v xml:space="preserve">Hugh Dornan Memorial </v>
      </c>
      <c r="M6" s="29" t="str">
        <f>H6</f>
        <v>Alford Legacy</v>
      </c>
    </row>
    <row r="7" spans="1:15" s="3" customFormat="1" ht="14.55" customHeight="1" x14ac:dyDescent="0.3">
      <c r="A7" s="13" t="s">
        <v>6</v>
      </c>
      <c r="B7" s="53" t="s">
        <v>7</v>
      </c>
      <c r="C7" s="54" t="s">
        <v>9</v>
      </c>
      <c r="D7" s="55" t="s">
        <v>10</v>
      </c>
      <c r="E7" s="56" t="s">
        <v>11</v>
      </c>
      <c r="F7" s="56" t="s">
        <v>12</v>
      </c>
      <c r="G7" s="56" t="s">
        <v>13</v>
      </c>
      <c r="H7" s="57" t="s">
        <v>14</v>
      </c>
      <c r="I7" s="53" t="s">
        <v>30</v>
      </c>
      <c r="J7" s="56" t="s">
        <v>38</v>
      </c>
      <c r="K7" s="56" t="s">
        <v>39</v>
      </c>
      <c r="L7" s="56" t="s">
        <v>40</v>
      </c>
      <c r="M7" s="57" t="s">
        <v>41</v>
      </c>
      <c r="N7" s="58" t="s">
        <v>19</v>
      </c>
      <c r="O7" s="59" t="s">
        <v>20</v>
      </c>
    </row>
    <row r="8" spans="1:15" ht="15.75" customHeight="1" x14ac:dyDescent="0.3">
      <c r="A8" s="41">
        <v>1</v>
      </c>
      <c r="B8" s="17" t="s">
        <v>54</v>
      </c>
      <c r="C8" s="8" t="s">
        <v>25</v>
      </c>
      <c r="D8" s="14">
        <v>1</v>
      </c>
      <c r="E8" s="2"/>
      <c r="F8" s="89"/>
      <c r="G8" s="32"/>
      <c r="H8" s="42"/>
      <c r="I8" s="9">
        <f>VLOOKUP(D8,'LOOK UP'!$A$1:$B$65, 2, FALSE)</f>
        <v>35</v>
      </c>
      <c r="J8" s="35">
        <f>VLOOKUP(E8,'LOOK UP'!$A$1:$B$65, 2, FALSE)</f>
        <v>0</v>
      </c>
      <c r="K8" s="35">
        <f>VLOOKUP(F8,'LOOK UP'!$A$1:$B$65, 2, FALSE)</f>
        <v>0</v>
      </c>
      <c r="L8" s="35">
        <f>VLOOKUP(G8,'LOOK UP'!$A$1:$B$65, 2, FALSE)</f>
        <v>0</v>
      </c>
      <c r="M8" s="36">
        <f>VLOOKUP(H8,'LOOK UP'!$A$1:$B$65, 2, FALSE)</f>
        <v>0</v>
      </c>
      <c r="N8" s="17">
        <f t="shared" ref="N8:N39" si="0">SUM(I8:M8)</f>
        <v>35</v>
      </c>
      <c r="O8" s="52">
        <f t="shared" ref="O8:O39" si="1">N8-(SMALL(I8:M8, 1))</f>
        <v>35</v>
      </c>
    </row>
    <row r="9" spans="1:15" ht="15.75" customHeight="1" x14ac:dyDescent="0.3">
      <c r="A9" s="41">
        <v>2</v>
      </c>
      <c r="B9" s="17" t="s">
        <v>55</v>
      </c>
      <c r="C9" s="8" t="s">
        <v>22</v>
      </c>
      <c r="D9" s="14">
        <v>2</v>
      </c>
      <c r="E9" s="2"/>
      <c r="F9" s="89"/>
      <c r="G9" s="32"/>
      <c r="H9" s="42"/>
      <c r="I9" s="9">
        <f>VLOOKUP(D9,'LOOK UP'!$A$1:$B$65, 2, FALSE)</f>
        <v>30</v>
      </c>
      <c r="J9" s="35">
        <f>VLOOKUP(E9,'LOOK UP'!$A$1:$B$65, 2, FALSE)</f>
        <v>0</v>
      </c>
      <c r="K9" s="35">
        <f>VLOOKUP(F9,'LOOK UP'!$A$1:$B$65, 2, FALSE)</f>
        <v>0</v>
      </c>
      <c r="L9" s="35">
        <f>VLOOKUP(G9,'LOOK UP'!$A$1:$B$65, 2, FALSE)</f>
        <v>0</v>
      </c>
      <c r="M9" s="36">
        <f>VLOOKUP(H9,'LOOK UP'!$A$1:$B$65, 2, FALSE)</f>
        <v>0</v>
      </c>
      <c r="N9" s="17">
        <f t="shared" si="0"/>
        <v>30</v>
      </c>
      <c r="O9" s="52">
        <f t="shared" si="1"/>
        <v>30</v>
      </c>
    </row>
    <row r="10" spans="1:15" ht="15.75" customHeight="1" x14ac:dyDescent="0.3">
      <c r="A10" s="41">
        <v>3</v>
      </c>
      <c r="B10" s="17" t="s">
        <v>56</v>
      </c>
      <c r="C10" s="8" t="s">
        <v>50</v>
      </c>
      <c r="D10" s="14">
        <v>3</v>
      </c>
      <c r="E10" s="2"/>
      <c r="F10" s="89"/>
      <c r="G10" s="32"/>
      <c r="H10" s="42"/>
      <c r="I10" s="9">
        <f>VLOOKUP(D10,'LOOK UP'!$A$1:$B$65, 2, FALSE)</f>
        <v>25</v>
      </c>
      <c r="J10" s="35">
        <f>VLOOKUP(E10,'LOOK UP'!$A$1:$B$65, 2, FALSE)</f>
        <v>0</v>
      </c>
      <c r="K10" s="35">
        <f>VLOOKUP(F10,'LOOK UP'!$A$1:$B$65, 2, FALSE)</f>
        <v>0</v>
      </c>
      <c r="L10" s="35">
        <f>VLOOKUP(G10,'LOOK UP'!$A$1:$B$65, 2, FALSE)</f>
        <v>0</v>
      </c>
      <c r="M10" s="36">
        <f>VLOOKUP(H10,'LOOK UP'!$A$1:$B$65, 2, FALSE)</f>
        <v>0</v>
      </c>
      <c r="N10" s="17">
        <f t="shared" si="0"/>
        <v>25</v>
      </c>
      <c r="O10" s="52">
        <f t="shared" si="1"/>
        <v>25</v>
      </c>
    </row>
    <row r="11" spans="1:15" ht="15.75" customHeight="1" x14ac:dyDescent="0.3">
      <c r="A11" s="41">
        <v>4</v>
      </c>
      <c r="B11" s="17" t="s">
        <v>57</v>
      </c>
      <c r="C11" s="8" t="s">
        <v>22</v>
      </c>
      <c r="D11" s="14">
        <v>4</v>
      </c>
      <c r="E11" s="2"/>
      <c r="F11" s="89"/>
      <c r="G11" s="32"/>
      <c r="H11" s="42"/>
      <c r="I11" s="9">
        <f>VLOOKUP(D11,'LOOK UP'!$A$1:$B$65, 2, FALSE)</f>
        <v>23</v>
      </c>
      <c r="J11" s="35">
        <f>VLOOKUP(E11,'LOOK UP'!$A$1:$B$65, 2, FALSE)</f>
        <v>0</v>
      </c>
      <c r="K11" s="35">
        <f>VLOOKUP(F11,'LOOK UP'!$A$1:$B$65, 2, FALSE)</f>
        <v>0</v>
      </c>
      <c r="L11" s="35">
        <f>VLOOKUP(G11,'LOOK UP'!$A$1:$B$65, 2, FALSE)</f>
        <v>0</v>
      </c>
      <c r="M11" s="36">
        <f>VLOOKUP(H11,'LOOK UP'!$A$1:$B$65, 2, FALSE)</f>
        <v>0</v>
      </c>
      <c r="N11" s="17">
        <f t="shared" si="0"/>
        <v>23</v>
      </c>
      <c r="O11" s="52">
        <f t="shared" si="1"/>
        <v>23</v>
      </c>
    </row>
    <row r="12" spans="1:15" ht="15.75" customHeight="1" x14ac:dyDescent="0.3">
      <c r="A12" s="41">
        <v>5</v>
      </c>
      <c r="B12" s="17" t="s">
        <v>58</v>
      </c>
      <c r="C12" s="8" t="s">
        <v>22</v>
      </c>
      <c r="D12" s="14">
        <v>5</v>
      </c>
      <c r="E12" s="2"/>
      <c r="F12" s="89"/>
      <c r="G12" s="32"/>
      <c r="H12" s="42"/>
      <c r="I12" s="9">
        <f>VLOOKUP(D12,'LOOK UP'!$A$1:$B$65, 2, FALSE)</f>
        <v>21</v>
      </c>
      <c r="J12" s="35">
        <f>VLOOKUP(E12,'LOOK UP'!$A$1:$B$65, 2, FALSE)</f>
        <v>0</v>
      </c>
      <c r="K12" s="35">
        <f>VLOOKUP(F12,'LOOK UP'!$A$1:$B$65, 2, FALSE)</f>
        <v>0</v>
      </c>
      <c r="L12" s="35">
        <f>VLOOKUP(G12,'LOOK UP'!$A$1:$B$65, 2, FALSE)</f>
        <v>0</v>
      </c>
      <c r="M12" s="36">
        <f>VLOOKUP(H12,'LOOK UP'!$A$1:$B$65, 2, FALSE)</f>
        <v>0</v>
      </c>
      <c r="N12" s="17">
        <f t="shared" si="0"/>
        <v>21</v>
      </c>
      <c r="O12" s="52">
        <f t="shared" si="1"/>
        <v>21</v>
      </c>
    </row>
    <row r="13" spans="1:15" ht="15.75" customHeight="1" x14ac:dyDescent="0.3">
      <c r="A13" s="41">
        <v>6</v>
      </c>
      <c r="B13" s="17" t="s">
        <v>59</v>
      </c>
      <c r="C13" s="8" t="s">
        <v>60</v>
      </c>
      <c r="D13" s="14" t="s">
        <v>23</v>
      </c>
      <c r="E13" s="2"/>
      <c r="F13" s="32"/>
      <c r="G13" s="32"/>
      <c r="H13" s="42"/>
      <c r="I13" s="9">
        <f>VLOOKUP(D13,'LOOK UP'!$A$1:$B$65, 2, FALSE)</f>
        <v>0</v>
      </c>
      <c r="J13" s="35">
        <f>VLOOKUP(E13,'LOOK UP'!$A$1:$B$65, 2, FALSE)</f>
        <v>0</v>
      </c>
      <c r="K13" s="35">
        <f>VLOOKUP(F13,'LOOK UP'!$A$1:$B$65, 2, FALSE)</f>
        <v>0</v>
      </c>
      <c r="L13" s="35">
        <f>VLOOKUP(G13,'LOOK UP'!$A$1:$B$65, 2, FALSE)</f>
        <v>0</v>
      </c>
      <c r="M13" s="36">
        <f>VLOOKUP(H13,'LOOK UP'!$A$1:$B$65, 2, FALSE)</f>
        <v>0</v>
      </c>
      <c r="N13" s="17">
        <f t="shared" si="0"/>
        <v>0</v>
      </c>
      <c r="O13" s="52">
        <f t="shared" si="1"/>
        <v>0</v>
      </c>
    </row>
    <row r="14" spans="1:15" ht="15.75" customHeight="1" x14ac:dyDescent="0.3">
      <c r="A14" s="41">
        <v>7</v>
      </c>
      <c r="B14" s="17"/>
      <c r="C14" s="8"/>
      <c r="D14" s="14"/>
      <c r="E14" s="2"/>
      <c r="F14" s="89"/>
      <c r="G14" s="32"/>
      <c r="H14" s="42"/>
      <c r="I14" s="9">
        <f>VLOOKUP(D14,'LOOK UP'!$A$1:$B$65, 2, FALSE)</f>
        <v>0</v>
      </c>
      <c r="J14" s="35">
        <f>VLOOKUP(E14,'LOOK UP'!$A$1:$B$65, 2, FALSE)</f>
        <v>0</v>
      </c>
      <c r="K14" s="35">
        <f>VLOOKUP(F14,'LOOK UP'!$A$1:$B$65, 2, FALSE)</f>
        <v>0</v>
      </c>
      <c r="L14" s="35">
        <f>VLOOKUP(G14,'LOOK UP'!$A$1:$B$65, 2, FALSE)</f>
        <v>0</v>
      </c>
      <c r="M14" s="36">
        <f>VLOOKUP(H14,'LOOK UP'!$A$1:$B$65, 2, FALSE)</f>
        <v>0</v>
      </c>
      <c r="N14" s="17">
        <f t="shared" si="0"/>
        <v>0</v>
      </c>
      <c r="O14" s="52">
        <f t="shared" si="1"/>
        <v>0</v>
      </c>
    </row>
    <row r="15" spans="1:15" ht="15.75" customHeight="1" x14ac:dyDescent="0.3">
      <c r="A15" s="41">
        <v>8</v>
      </c>
      <c r="B15" s="17"/>
      <c r="C15" s="8"/>
      <c r="D15" s="14"/>
      <c r="E15" s="2"/>
      <c r="F15" s="32"/>
      <c r="G15" s="32"/>
      <c r="H15" s="42"/>
      <c r="I15" s="9">
        <f>VLOOKUP(D15,'LOOK UP'!$A$1:$B$65, 2, FALSE)</f>
        <v>0</v>
      </c>
      <c r="J15" s="35">
        <f>VLOOKUP(E15,'LOOK UP'!$A$1:$B$65, 2, FALSE)</f>
        <v>0</v>
      </c>
      <c r="K15" s="35">
        <f>VLOOKUP(F15,'LOOK UP'!$A$1:$B$65, 2, FALSE)</f>
        <v>0</v>
      </c>
      <c r="L15" s="35">
        <f>VLOOKUP(G15,'LOOK UP'!$A$1:$B$65, 2, FALSE)</f>
        <v>0</v>
      </c>
      <c r="M15" s="36">
        <f>VLOOKUP(H15,'LOOK UP'!$A$1:$B$65, 2, FALSE)</f>
        <v>0</v>
      </c>
      <c r="N15" s="17">
        <f t="shared" si="0"/>
        <v>0</v>
      </c>
      <c r="O15" s="52">
        <f t="shared" si="1"/>
        <v>0</v>
      </c>
    </row>
    <row r="16" spans="1:15" ht="15.75" customHeight="1" x14ac:dyDescent="0.3">
      <c r="A16" s="41">
        <v>9</v>
      </c>
      <c r="B16" s="17"/>
      <c r="C16" s="8"/>
      <c r="D16" s="14"/>
      <c r="E16" s="2"/>
      <c r="F16" s="90"/>
      <c r="G16" s="8"/>
      <c r="H16" s="42"/>
      <c r="I16" s="9">
        <f>VLOOKUP(D16,'LOOK UP'!$A$1:$B$65, 2, FALSE)</f>
        <v>0</v>
      </c>
      <c r="J16" s="35">
        <f>VLOOKUP(E16,'LOOK UP'!$A$1:$B$65, 2, FALSE)</f>
        <v>0</v>
      </c>
      <c r="K16" s="35">
        <f>VLOOKUP(F16,'LOOK UP'!$A$1:$B$65, 2, FALSE)</f>
        <v>0</v>
      </c>
      <c r="L16" s="35">
        <f>VLOOKUP(G16,'LOOK UP'!$A$1:$B$65, 2, FALSE)</f>
        <v>0</v>
      </c>
      <c r="M16" s="36">
        <f>VLOOKUP(H16,'LOOK UP'!$A$1:$B$65, 2, FALSE)</f>
        <v>0</v>
      </c>
      <c r="N16" s="17">
        <f t="shared" si="0"/>
        <v>0</v>
      </c>
      <c r="O16" s="52">
        <f t="shared" si="1"/>
        <v>0</v>
      </c>
    </row>
    <row r="17" spans="1:15" ht="15.75" customHeight="1" x14ac:dyDescent="0.3">
      <c r="A17" s="41">
        <v>10</v>
      </c>
      <c r="B17" s="17"/>
      <c r="C17" s="8"/>
      <c r="D17" s="14"/>
      <c r="E17" s="2"/>
      <c r="F17" s="89"/>
      <c r="G17" s="32"/>
      <c r="H17" s="42"/>
      <c r="I17" s="9">
        <f>VLOOKUP(D17,'LOOK UP'!$A$1:$B$65, 2, FALSE)</f>
        <v>0</v>
      </c>
      <c r="J17" s="35">
        <f>VLOOKUP(E17,'LOOK UP'!$A$1:$B$65, 2, FALSE)</f>
        <v>0</v>
      </c>
      <c r="K17" s="35">
        <f>VLOOKUP(F17,'LOOK UP'!$A$1:$B$65, 2, FALSE)</f>
        <v>0</v>
      </c>
      <c r="L17" s="35">
        <f>VLOOKUP(G17,'LOOK UP'!$A$1:$B$65, 2, FALSE)</f>
        <v>0</v>
      </c>
      <c r="M17" s="36">
        <f>VLOOKUP(H17,'LOOK UP'!$A$1:$B$65, 2, FALSE)</f>
        <v>0</v>
      </c>
      <c r="N17" s="17">
        <f t="shared" si="0"/>
        <v>0</v>
      </c>
      <c r="O17" s="52">
        <f t="shared" si="1"/>
        <v>0</v>
      </c>
    </row>
    <row r="18" spans="1:15" ht="15.75" customHeight="1" x14ac:dyDescent="0.3">
      <c r="A18" s="41">
        <v>16</v>
      </c>
      <c r="B18" s="17"/>
      <c r="C18" s="8"/>
      <c r="D18" s="14"/>
      <c r="E18" s="2"/>
      <c r="F18" s="32"/>
      <c r="G18" s="32"/>
      <c r="H18" s="42"/>
      <c r="I18" s="9">
        <f>VLOOKUP(D18,'LOOK UP'!$A$1:$B$65, 2, FALSE)</f>
        <v>0</v>
      </c>
      <c r="J18" s="35">
        <f>VLOOKUP(E18,'LOOK UP'!$A$1:$B$65, 2, FALSE)</f>
        <v>0</v>
      </c>
      <c r="K18" s="35">
        <f>VLOOKUP(F18,'LOOK UP'!$A$1:$B$65, 2, FALSE)</f>
        <v>0</v>
      </c>
      <c r="L18" s="35">
        <f>VLOOKUP(G18,'LOOK UP'!$A$1:$B$65, 2, FALSE)</f>
        <v>0</v>
      </c>
      <c r="M18" s="36">
        <f>VLOOKUP(H18,'LOOK UP'!$A$1:$B$65, 2, FALSE)</f>
        <v>0</v>
      </c>
      <c r="N18" s="17">
        <f t="shared" si="0"/>
        <v>0</v>
      </c>
      <c r="O18" s="52">
        <f t="shared" si="1"/>
        <v>0</v>
      </c>
    </row>
    <row r="19" spans="1:15" x14ac:dyDescent="0.3">
      <c r="A19" s="41">
        <v>17</v>
      </c>
      <c r="B19" s="17"/>
      <c r="C19" s="8"/>
      <c r="D19" s="14"/>
      <c r="E19" s="2"/>
      <c r="F19" s="90"/>
      <c r="G19" s="8"/>
      <c r="H19" s="42"/>
      <c r="I19" s="9">
        <f>VLOOKUP(D19,'LOOK UP'!$A$1:$B$65, 2, FALSE)</f>
        <v>0</v>
      </c>
      <c r="J19" s="35">
        <f>VLOOKUP(E19,'LOOK UP'!$A$1:$B$65, 2, FALSE)</f>
        <v>0</v>
      </c>
      <c r="K19" s="35">
        <f>VLOOKUP(F19,'LOOK UP'!$A$1:$B$65, 2, FALSE)</f>
        <v>0</v>
      </c>
      <c r="L19" s="35">
        <f>VLOOKUP(G19,'LOOK UP'!$A$1:$B$65, 2, FALSE)</f>
        <v>0</v>
      </c>
      <c r="M19" s="36">
        <f>VLOOKUP(H19,'LOOK UP'!$A$1:$B$65, 2, FALSE)</f>
        <v>0</v>
      </c>
      <c r="N19" s="17">
        <f t="shared" si="0"/>
        <v>0</v>
      </c>
      <c r="O19" s="52">
        <f t="shared" si="1"/>
        <v>0</v>
      </c>
    </row>
    <row r="20" spans="1:15" x14ac:dyDescent="0.3">
      <c r="A20" s="41">
        <v>18</v>
      </c>
      <c r="B20" s="17"/>
      <c r="C20" s="8"/>
      <c r="D20" s="14"/>
      <c r="E20" s="2"/>
      <c r="F20" s="90"/>
      <c r="G20" s="8"/>
      <c r="H20" s="42"/>
      <c r="I20" s="9">
        <f>VLOOKUP(D20,'LOOK UP'!$A$1:$B$65, 2, FALSE)</f>
        <v>0</v>
      </c>
      <c r="J20" s="35">
        <f>VLOOKUP(E20,'LOOK UP'!$A$1:$B$65, 2, FALSE)</f>
        <v>0</v>
      </c>
      <c r="K20" s="35">
        <f>VLOOKUP(F20,'LOOK UP'!$A$1:$B$65, 2, FALSE)</f>
        <v>0</v>
      </c>
      <c r="L20" s="35">
        <f>VLOOKUP(G20,'LOOK UP'!$A$1:$B$65, 2, FALSE)</f>
        <v>0</v>
      </c>
      <c r="M20" s="36">
        <f>VLOOKUP(H20,'LOOK UP'!$A$1:$B$65, 2, FALSE)</f>
        <v>0</v>
      </c>
      <c r="N20" s="17">
        <f t="shared" si="0"/>
        <v>0</v>
      </c>
      <c r="O20" s="52">
        <f t="shared" si="1"/>
        <v>0</v>
      </c>
    </row>
    <row r="21" spans="1:15" x14ac:dyDescent="0.3">
      <c r="A21" s="41">
        <v>19</v>
      </c>
      <c r="B21" s="17"/>
      <c r="C21" s="8"/>
      <c r="D21" s="14"/>
      <c r="E21" s="2"/>
      <c r="F21" s="89"/>
      <c r="G21" s="32"/>
      <c r="H21" s="42"/>
      <c r="I21" s="9">
        <f>VLOOKUP(D21,'LOOK UP'!$A$1:$B$65, 2, FALSE)</f>
        <v>0</v>
      </c>
      <c r="J21" s="35">
        <f>VLOOKUP(E21,'LOOK UP'!$A$1:$B$65, 2, FALSE)</f>
        <v>0</v>
      </c>
      <c r="K21" s="35">
        <f>VLOOKUP(F21,'LOOK UP'!$A$1:$B$65, 2, FALSE)</f>
        <v>0</v>
      </c>
      <c r="L21" s="35">
        <f>VLOOKUP(G21,'LOOK UP'!$A$1:$B$65, 2, FALSE)</f>
        <v>0</v>
      </c>
      <c r="M21" s="36">
        <f>VLOOKUP(H21,'LOOK UP'!$A$1:$B$65, 2, FALSE)</f>
        <v>0</v>
      </c>
      <c r="N21" s="17">
        <f t="shared" si="0"/>
        <v>0</v>
      </c>
      <c r="O21" s="52">
        <f t="shared" si="1"/>
        <v>0</v>
      </c>
    </row>
    <row r="22" spans="1:15" x14ac:dyDescent="0.3">
      <c r="A22" s="41">
        <v>20</v>
      </c>
      <c r="B22" s="17"/>
      <c r="C22" s="8"/>
      <c r="D22" s="14"/>
      <c r="E22" s="2"/>
      <c r="F22" s="89"/>
      <c r="G22" s="32"/>
      <c r="H22" s="42"/>
      <c r="I22" s="9">
        <f>VLOOKUP(D22,'LOOK UP'!$A$1:$B$65, 2, FALSE)</f>
        <v>0</v>
      </c>
      <c r="J22" s="35">
        <f>VLOOKUP(E22,'LOOK UP'!$A$1:$B$65, 2, FALSE)</f>
        <v>0</v>
      </c>
      <c r="K22" s="35">
        <f>VLOOKUP(F22,'LOOK UP'!$A$1:$B$65, 2, FALSE)</f>
        <v>0</v>
      </c>
      <c r="L22" s="35">
        <f>VLOOKUP(G22,'LOOK UP'!$A$1:$B$65, 2, FALSE)</f>
        <v>0</v>
      </c>
      <c r="M22" s="36">
        <f>VLOOKUP(H22,'LOOK UP'!$A$1:$B$65, 2, FALSE)</f>
        <v>0</v>
      </c>
      <c r="N22" s="17">
        <f t="shared" si="0"/>
        <v>0</v>
      </c>
      <c r="O22" s="52">
        <f t="shared" si="1"/>
        <v>0</v>
      </c>
    </row>
    <row r="23" spans="1:15" x14ac:dyDescent="0.3">
      <c r="A23" s="41">
        <v>21</v>
      </c>
      <c r="B23" s="17"/>
      <c r="C23" s="8"/>
      <c r="D23" s="14"/>
      <c r="E23" s="2"/>
      <c r="F23" s="90"/>
      <c r="G23" s="8"/>
      <c r="H23" s="42"/>
      <c r="I23" s="9">
        <f>VLOOKUP(D23,'LOOK UP'!$A$1:$B$65, 2, FALSE)</f>
        <v>0</v>
      </c>
      <c r="J23" s="35">
        <f>VLOOKUP(E23,'LOOK UP'!$A$1:$B$65, 2, FALSE)</f>
        <v>0</v>
      </c>
      <c r="K23" s="35">
        <f>VLOOKUP(F23,'LOOK UP'!$A$1:$B$65, 2, FALSE)</f>
        <v>0</v>
      </c>
      <c r="L23" s="35">
        <f>VLOOKUP(G23,'LOOK UP'!$A$1:$B$65, 2, FALSE)</f>
        <v>0</v>
      </c>
      <c r="M23" s="36">
        <f>VLOOKUP(H23,'LOOK UP'!$A$1:$B$65, 2, FALSE)</f>
        <v>0</v>
      </c>
      <c r="N23" s="17">
        <f t="shared" si="0"/>
        <v>0</v>
      </c>
      <c r="O23" s="52">
        <f t="shared" si="1"/>
        <v>0</v>
      </c>
    </row>
    <row r="24" spans="1:15" x14ac:dyDescent="0.3">
      <c r="A24" s="41">
        <v>22</v>
      </c>
      <c r="B24" s="17"/>
      <c r="C24" s="8"/>
      <c r="D24" s="14"/>
      <c r="E24" s="2"/>
      <c r="F24" s="90"/>
      <c r="G24" s="8"/>
      <c r="H24" s="42"/>
      <c r="I24" s="9">
        <f>VLOOKUP(D24,'LOOK UP'!$A$1:$B$65, 2, FALSE)</f>
        <v>0</v>
      </c>
      <c r="J24" s="35">
        <f>VLOOKUP(E24,'LOOK UP'!$A$1:$B$65, 2, FALSE)</f>
        <v>0</v>
      </c>
      <c r="K24" s="35">
        <f>VLOOKUP(F24,'LOOK UP'!$A$1:$B$65, 2, FALSE)</f>
        <v>0</v>
      </c>
      <c r="L24" s="35">
        <f>VLOOKUP(G24,'LOOK UP'!$A$1:$B$65, 2, FALSE)</f>
        <v>0</v>
      </c>
      <c r="M24" s="36">
        <f>VLOOKUP(H24,'LOOK UP'!$A$1:$B$65, 2, FALSE)</f>
        <v>0</v>
      </c>
      <c r="N24" s="17">
        <f t="shared" si="0"/>
        <v>0</v>
      </c>
      <c r="O24" s="52">
        <f t="shared" si="1"/>
        <v>0</v>
      </c>
    </row>
    <row r="25" spans="1:15" x14ac:dyDescent="0.3">
      <c r="A25" s="41">
        <v>23</v>
      </c>
      <c r="B25" s="17"/>
      <c r="C25" s="8"/>
      <c r="D25" s="14"/>
      <c r="E25" s="2"/>
      <c r="F25" s="32"/>
      <c r="G25" s="32"/>
      <c r="H25" s="42"/>
      <c r="I25" s="9">
        <f>VLOOKUP(D25,'LOOK UP'!$A$1:$B$65, 2, FALSE)</f>
        <v>0</v>
      </c>
      <c r="J25" s="35">
        <f>VLOOKUP(E25,'LOOK UP'!$A$1:$B$65, 2, FALSE)</f>
        <v>0</v>
      </c>
      <c r="K25" s="35">
        <f>VLOOKUP(F25,'LOOK UP'!$A$1:$B$65, 2, FALSE)</f>
        <v>0</v>
      </c>
      <c r="L25" s="35">
        <f>VLOOKUP(G25,'LOOK UP'!$A$1:$B$65, 2, FALSE)</f>
        <v>0</v>
      </c>
      <c r="M25" s="36">
        <f>VLOOKUP(H25,'LOOK UP'!$A$1:$B$65, 2, FALSE)</f>
        <v>0</v>
      </c>
      <c r="N25" s="17">
        <f t="shared" si="0"/>
        <v>0</v>
      </c>
      <c r="O25" s="52">
        <f t="shared" si="1"/>
        <v>0</v>
      </c>
    </row>
    <row r="26" spans="1:15" x14ac:dyDescent="0.3">
      <c r="A26" s="41">
        <v>24</v>
      </c>
      <c r="B26" s="17"/>
      <c r="C26" s="8"/>
      <c r="D26" s="14"/>
      <c r="E26" s="2"/>
      <c r="F26" s="8"/>
      <c r="G26" s="8"/>
      <c r="H26" s="42"/>
      <c r="I26" s="9">
        <f>VLOOKUP(D26,'LOOK UP'!$A$1:$B$65, 2, FALSE)</f>
        <v>0</v>
      </c>
      <c r="J26" s="35">
        <f>VLOOKUP(E26,'LOOK UP'!$A$1:$B$65, 2, FALSE)</f>
        <v>0</v>
      </c>
      <c r="K26" s="35">
        <f>VLOOKUP(F26,'LOOK UP'!$A$1:$B$65, 2, FALSE)</f>
        <v>0</v>
      </c>
      <c r="L26" s="35">
        <f>VLOOKUP(G26,'LOOK UP'!$A$1:$B$65, 2, FALSE)</f>
        <v>0</v>
      </c>
      <c r="M26" s="36">
        <f>VLOOKUP(H26,'LOOK UP'!$A$1:$B$65, 2, FALSE)</f>
        <v>0</v>
      </c>
      <c r="N26" s="17">
        <f t="shared" si="0"/>
        <v>0</v>
      </c>
      <c r="O26" s="52">
        <f t="shared" si="1"/>
        <v>0</v>
      </c>
    </row>
    <row r="27" spans="1:15" x14ac:dyDescent="0.3">
      <c r="A27" s="41">
        <v>25</v>
      </c>
      <c r="B27" s="17"/>
      <c r="C27" s="8"/>
      <c r="D27" s="14"/>
      <c r="E27" s="2"/>
      <c r="F27" s="32"/>
      <c r="G27" s="32"/>
      <c r="H27" s="42"/>
      <c r="I27" s="9">
        <f>VLOOKUP(D27,'LOOK UP'!$A$1:$B$65, 2, FALSE)</f>
        <v>0</v>
      </c>
      <c r="J27" s="35">
        <f>VLOOKUP(E27,'LOOK UP'!$A$1:$B$65, 2, FALSE)</f>
        <v>0</v>
      </c>
      <c r="K27" s="35">
        <f>VLOOKUP(F27,'LOOK UP'!$A$1:$B$65, 2, FALSE)</f>
        <v>0</v>
      </c>
      <c r="L27" s="35">
        <f>VLOOKUP(G27,'LOOK UP'!$A$1:$B$65, 2, FALSE)</f>
        <v>0</v>
      </c>
      <c r="M27" s="36">
        <f>VLOOKUP(H27,'LOOK UP'!$A$1:$B$65, 2, FALSE)</f>
        <v>0</v>
      </c>
      <c r="N27" s="17">
        <f t="shared" si="0"/>
        <v>0</v>
      </c>
      <c r="O27" s="52">
        <f t="shared" si="1"/>
        <v>0</v>
      </c>
    </row>
    <row r="28" spans="1:15" x14ac:dyDescent="0.3">
      <c r="A28" s="41">
        <v>26</v>
      </c>
      <c r="B28" s="17"/>
      <c r="C28" s="8"/>
      <c r="D28" s="14"/>
      <c r="E28" s="2"/>
      <c r="F28" s="8"/>
      <c r="G28" s="8"/>
      <c r="H28" s="42"/>
      <c r="I28" s="9">
        <f>VLOOKUP(D28,'LOOK UP'!$A$1:$B$65, 2, FALSE)</f>
        <v>0</v>
      </c>
      <c r="J28" s="35">
        <f>VLOOKUP(E28,'LOOK UP'!$A$1:$B$65, 2, FALSE)</f>
        <v>0</v>
      </c>
      <c r="K28" s="35">
        <f>VLOOKUP(F28,'LOOK UP'!$A$1:$B$65, 2, FALSE)</f>
        <v>0</v>
      </c>
      <c r="L28" s="35">
        <f>VLOOKUP(G28,'LOOK UP'!$A$1:$B$65, 2, FALSE)</f>
        <v>0</v>
      </c>
      <c r="M28" s="36">
        <f>VLOOKUP(H28,'LOOK UP'!$A$1:$B$65, 2, FALSE)</f>
        <v>0</v>
      </c>
      <c r="N28" s="17">
        <f t="shared" si="0"/>
        <v>0</v>
      </c>
      <c r="O28" s="52">
        <f t="shared" si="1"/>
        <v>0</v>
      </c>
    </row>
    <row r="29" spans="1:15" x14ac:dyDescent="0.3">
      <c r="A29" s="41">
        <v>27</v>
      </c>
      <c r="B29" s="17"/>
      <c r="C29" s="8"/>
      <c r="D29" s="14"/>
      <c r="E29" s="2"/>
      <c r="F29" s="2"/>
      <c r="G29" s="2"/>
      <c r="H29" s="42"/>
      <c r="I29" s="9">
        <f>VLOOKUP(D29,'LOOK UP'!$A$1:$B$65, 2, FALSE)</f>
        <v>0</v>
      </c>
      <c r="J29" s="35">
        <f>VLOOKUP(E29,'LOOK UP'!$A$1:$B$65, 2, FALSE)</f>
        <v>0</v>
      </c>
      <c r="K29" s="35">
        <f>VLOOKUP(F29,'LOOK UP'!$A$1:$B$65, 2, FALSE)</f>
        <v>0</v>
      </c>
      <c r="L29" s="35">
        <f>VLOOKUP(G29,'LOOK UP'!$A$1:$B$65, 2, FALSE)</f>
        <v>0</v>
      </c>
      <c r="M29" s="36">
        <f>VLOOKUP(H29,'LOOK UP'!$A$1:$B$65, 2, FALSE)</f>
        <v>0</v>
      </c>
      <c r="N29" s="17">
        <f t="shared" si="0"/>
        <v>0</v>
      </c>
      <c r="O29" s="52">
        <f t="shared" si="1"/>
        <v>0</v>
      </c>
    </row>
    <row r="30" spans="1:15" x14ac:dyDescent="0.3">
      <c r="A30" s="41">
        <v>28</v>
      </c>
      <c r="B30" s="17"/>
      <c r="C30" s="8"/>
      <c r="D30" s="14"/>
      <c r="E30" s="2"/>
      <c r="F30" s="32"/>
      <c r="G30" s="32"/>
      <c r="H30" s="42"/>
      <c r="I30" s="9">
        <f>VLOOKUP(D30,'LOOK UP'!$A$1:$B$65, 2, FALSE)</f>
        <v>0</v>
      </c>
      <c r="J30" s="35">
        <f>VLOOKUP(E30,'LOOK UP'!$A$1:$B$65, 2, FALSE)</f>
        <v>0</v>
      </c>
      <c r="K30" s="35">
        <f>VLOOKUP(F30,'LOOK UP'!$A$1:$B$65, 2, FALSE)</f>
        <v>0</v>
      </c>
      <c r="L30" s="35">
        <f>VLOOKUP(G30,'LOOK UP'!$A$1:$B$65, 2, FALSE)</f>
        <v>0</v>
      </c>
      <c r="M30" s="36">
        <f>VLOOKUP(H30,'LOOK UP'!$A$1:$B$65, 2, FALSE)</f>
        <v>0</v>
      </c>
      <c r="N30" s="17">
        <f t="shared" si="0"/>
        <v>0</v>
      </c>
      <c r="O30" s="52">
        <f t="shared" si="1"/>
        <v>0</v>
      </c>
    </row>
    <row r="31" spans="1:15" x14ac:dyDescent="0.3">
      <c r="A31" s="41">
        <v>29</v>
      </c>
      <c r="B31" s="17"/>
      <c r="C31" s="8"/>
      <c r="D31" s="14"/>
      <c r="E31" s="2"/>
      <c r="F31" s="32"/>
      <c r="G31" s="32"/>
      <c r="H31" s="42"/>
      <c r="I31" s="9">
        <f>VLOOKUP(D31,'LOOK UP'!$A$1:$B$65, 2, FALSE)</f>
        <v>0</v>
      </c>
      <c r="J31" s="35">
        <f>VLOOKUP(E31,'LOOK UP'!$A$1:$B$65, 2, FALSE)</f>
        <v>0</v>
      </c>
      <c r="K31" s="35">
        <f>VLOOKUP(F31,'LOOK UP'!$A$1:$B$65, 2, FALSE)</f>
        <v>0</v>
      </c>
      <c r="L31" s="35">
        <f>VLOOKUP(G31,'LOOK UP'!$A$1:$B$65, 2, FALSE)</f>
        <v>0</v>
      </c>
      <c r="M31" s="36">
        <f>VLOOKUP(H31,'LOOK UP'!$A$1:$B$65, 2, FALSE)</f>
        <v>0</v>
      </c>
      <c r="N31" s="17">
        <f t="shared" si="0"/>
        <v>0</v>
      </c>
      <c r="O31" s="52">
        <f t="shared" si="1"/>
        <v>0</v>
      </c>
    </row>
    <row r="32" spans="1:15" x14ac:dyDescent="0.3">
      <c r="A32" s="41">
        <v>30</v>
      </c>
      <c r="B32" s="17"/>
      <c r="C32" s="8"/>
      <c r="D32" s="14"/>
      <c r="E32" s="2"/>
      <c r="F32" s="32"/>
      <c r="G32" s="32"/>
      <c r="H32" s="42"/>
      <c r="I32" s="9">
        <f>VLOOKUP(D32,'LOOK UP'!$A$1:$B$65, 2, FALSE)</f>
        <v>0</v>
      </c>
      <c r="J32" s="35">
        <f>VLOOKUP(E32,'LOOK UP'!$A$1:$B$65, 2, FALSE)</f>
        <v>0</v>
      </c>
      <c r="K32" s="35">
        <f>VLOOKUP(F32,'LOOK UP'!$A$1:$B$65, 2, FALSE)</f>
        <v>0</v>
      </c>
      <c r="L32" s="35">
        <f>VLOOKUP(G32,'LOOK UP'!$A$1:$B$65, 2, FALSE)</f>
        <v>0</v>
      </c>
      <c r="M32" s="36">
        <f>VLOOKUP(H32,'LOOK UP'!$A$1:$B$65, 2, FALSE)</f>
        <v>0</v>
      </c>
      <c r="N32" s="17">
        <f t="shared" si="0"/>
        <v>0</v>
      </c>
      <c r="O32" s="52">
        <f t="shared" si="1"/>
        <v>0</v>
      </c>
    </row>
    <row r="33" spans="1:15" x14ac:dyDescent="0.3">
      <c r="A33" s="41">
        <v>31</v>
      </c>
      <c r="B33" s="17"/>
      <c r="C33" s="8"/>
      <c r="D33" s="14"/>
      <c r="E33" s="2"/>
      <c r="F33" s="8"/>
      <c r="G33" s="8"/>
      <c r="H33" s="42"/>
      <c r="I33" s="9">
        <f>VLOOKUP(D33,'LOOK UP'!$A$1:$B$65, 2, FALSE)</f>
        <v>0</v>
      </c>
      <c r="J33" s="35">
        <f>VLOOKUP(E33,'LOOK UP'!$A$1:$B$65, 2, FALSE)</f>
        <v>0</v>
      </c>
      <c r="K33" s="35">
        <f>VLOOKUP(F33,'LOOK UP'!$A$1:$B$65, 2, FALSE)</f>
        <v>0</v>
      </c>
      <c r="L33" s="35">
        <f>VLOOKUP(G33,'LOOK UP'!$A$1:$B$65, 2, FALSE)</f>
        <v>0</v>
      </c>
      <c r="M33" s="36">
        <f>VLOOKUP(H33,'LOOK UP'!$A$1:$B$65, 2, FALSE)</f>
        <v>0</v>
      </c>
      <c r="N33" s="17">
        <f t="shared" si="0"/>
        <v>0</v>
      </c>
      <c r="O33" s="52">
        <f t="shared" si="1"/>
        <v>0</v>
      </c>
    </row>
    <row r="34" spans="1:15" x14ac:dyDescent="0.3">
      <c r="A34" s="41">
        <v>32</v>
      </c>
      <c r="B34" s="17"/>
      <c r="C34" s="8"/>
      <c r="D34" s="14"/>
      <c r="E34" s="2"/>
      <c r="F34" s="70"/>
      <c r="G34" s="70"/>
      <c r="H34" s="42"/>
      <c r="I34" s="9">
        <f>VLOOKUP(D34,'LOOK UP'!$A$1:$B$65, 2, FALSE)</f>
        <v>0</v>
      </c>
      <c r="J34" s="35">
        <f>VLOOKUP(E34,'LOOK UP'!$A$1:$B$65, 2, FALSE)</f>
        <v>0</v>
      </c>
      <c r="K34" s="35">
        <f>VLOOKUP(F34,'LOOK UP'!$A$1:$B$65, 2, FALSE)</f>
        <v>0</v>
      </c>
      <c r="L34" s="35">
        <f>VLOOKUP(G34,'LOOK UP'!$A$1:$B$65, 2, FALSE)</f>
        <v>0</v>
      </c>
      <c r="M34" s="36">
        <f>VLOOKUP(H34,'LOOK UP'!$A$1:$B$65, 2, FALSE)</f>
        <v>0</v>
      </c>
      <c r="N34" s="17">
        <f t="shared" si="0"/>
        <v>0</v>
      </c>
      <c r="O34" s="52">
        <f t="shared" si="1"/>
        <v>0</v>
      </c>
    </row>
    <row r="35" spans="1:15" x14ac:dyDescent="0.3">
      <c r="A35" s="41">
        <v>33</v>
      </c>
      <c r="B35" s="17"/>
      <c r="C35" s="8"/>
      <c r="D35" s="14"/>
      <c r="E35" s="2"/>
      <c r="F35" s="32"/>
      <c r="G35" s="32"/>
      <c r="H35" s="42"/>
      <c r="I35" s="9">
        <f>VLOOKUP(D35,'LOOK UP'!$A$1:$B$65, 2, FALSE)</f>
        <v>0</v>
      </c>
      <c r="J35" s="35">
        <f>VLOOKUP(E35,'LOOK UP'!$A$1:$B$65, 2, FALSE)</f>
        <v>0</v>
      </c>
      <c r="K35" s="35">
        <f>VLOOKUP(F35,'LOOK UP'!$A$1:$B$65, 2, FALSE)</f>
        <v>0</v>
      </c>
      <c r="L35" s="35">
        <f>VLOOKUP(G35,'LOOK UP'!$A$1:$B$65, 2, FALSE)</f>
        <v>0</v>
      </c>
      <c r="M35" s="36">
        <f>VLOOKUP(H35,'LOOK UP'!$A$1:$B$65, 2, FALSE)</f>
        <v>0</v>
      </c>
      <c r="N35" s="17">
        <f t="shared" si="0"/>
        <v>0</v>
      </c>
      <c r="O35" s="52">
        <f t="shared" si="1"/>
        <v>0</v>
      </c>
    </row>
    <row r="36" spans="1:15" x14ac:dyDescent="0.3">
      <c r="A36" s="41">
        <v>34</v>
      </c>
      <c r="B36" s="17"/>
      <c r="C36" s="8"/>
      <c r="D36" s="14"/>
      <c r="E36" s="2"/>
      <c r="F36" s="31"/>
      <c r="G36" s="31"/>
      <c r="H36" s="42"/>
      <c r="I36" s="9">
        <f>VLOOKUP(D36,'LOOK UP'!$A$1:$B$65, 2, FALSE)</f>
        <v>0</v>
      </c>
      <c r="J36" s="35">
        <f>VLOOKUP(E36,'LOOK UP'!$A$1:$B$65, 2, FALSE)</f>
        <v>0</v>
      </c>
      <c r="K36" s="35">
        <f>VLOOKUP(F36,'LOOK UP'!$A$1:$B$65, 2, FALSE)</f>
        <v>0</v>
      </c>
      <c r="L36" s="35">
        <f>VLOOKUP(G36,'LOOK UP'!$A$1:$B$65, 2, FALSE)</f>
        <v>0</v>
      </c>
      <c r="M36" s="36">
        <f>VLOOKUP(H36,'LOOK UP'!$A$1:$B$65, 2, FALSE)</f>
        <v>0</v>
      </c>
      <c r="N36" s="17">
        <f t="shared" si="0"/>
        <v>0</v>
      </c>
      <c r="O36" s="52">
        <f t="shared" si="1"/>
        <v>0</v>
      </c>
    </row>
    <row r="37" spans="1:15" x14ac:dyDescent="0.3">
      <c r="A37" s="41">
        <v>35</v>
      </c>
      <c r="B37" s="17"/>
      <c r="C37" s="8"/>
      <c r="D37" s="14"/>
      <c r="E37" s="2"/>
      <c r="F37" s="2"/>
      <c r="G37" s="2"/>
      <c r="H37" s="42"/>
      <c r="I37" s="9">
        <f>VLOOKUP(D37,'LOOK UP'!$A$1:$B$65, 2, FALSE)</f>
        <v>0</v>
      </c>
      <c r="J37" s="35">
        <f>VLOOKUP(E37,'LOOK UP'!$A$1:$B$65, 2, FALSE)</f>
        <v>0</v>
      </c>
      <c r="K37" s="35">
        <f>VLOOKUP(F37,'LOOK UP'!$A$1:$B$65, 2, FALSE)</f>
        <v>0</v>
      </c>
      <c r="L37" s="35">
        <f>VLOOKUP(G37,'LOOK UP'!$A$1:$B$65, 2, FALSE)</f>
        <v>0</v>
      </c>
      <c r="M37" s="36">
        <f>VLOOKUP(H37,'LOOK UP'!$A$1:$B$65, 2, FALSE)</f>
        <v>0</v>
      </c>
      <c r="N37" s="17">
        <f t="shared" si="0"/>
        <v>0</v>
      </c>
      <c r="O37" s="52">
        <f t="shared" si="1"/>
        <v>0</v>
      </c>
    </row>
    <row r="38" spans="1:15" x14ac:dyDescent="0.3">
      <c r="A38" s="41">
        <v>36</v>
      </c>
      <c r="B38" s="17"/>
      <c r="C38" s="8"/>
      <c r="D38" s="14"/>
      <c r="E38" s="2"/>
      <c r="F38" s="2"/>
      <c r="G38" s="2"/>
      <c r="H38" s="42"/>
      <c r="I38" s="9">
        <f>VLOOKUP(D38,'LOOK UP'!$A$1:$B$65, 2, FALSE)</f>
        <v>0</v>
      </c>
      <c r="J38" s="35">
        <f>VLOOKUP(E38,'LOOK UP'!$A$1:$B$65, 2, FALSE)</f>
        <v>0</v>
      </c>
      <c r="K38" s="35">
        <f>VLOOKUP(F38,'LOOK UP'!$A$1:$B$65, 2, FALSE)</f>
        <v>0</v>
      </c>
      <c r="L38" s="35">
        <f>VLOOKUP(G38,'LOOK UP'!$A$1:$B$65, 2, FALSE)</f>
        <v>0</v>
      </c>
      <c r="M38" s="36">
        <f>VLOOKUP(H38,'LOOK UP'!$A$1:$B$65, 2, FALSE)</f>
        <v>0</v>
      </c>
      <c r="N38" s="17">
        <f t="shared" si="0"/>
        <v>0</v>
      </c>
      <c r="O38" s="52">
        <f t="shared" si="1"/>
        <v>0</v>
      </c>
    </row>
    <row r="39" spans="1:15" ht="16.2" thickBot="1" x14ac:dyDescent="0.35">
      <c r="A39" s="41">
        <v>37</v>
      </c>
      <c r="B39" s="72"/>
      <c r="C39" s="21"/>
      <c r="D39" s="15"/>
      <c r="E39" s="16"/>
      <c r="F39" s="31"/>
      <c r="G39" s="31"/>
      <c r="H39" s="44"/>
      <c r="I39" s="23">
        <f>VLOOKUP(D39,'LOOK UP'!$A$1:$B$65, 2, FALSE)</f>
        <v>0</v>
      </c>
      <c r="J39" s="37">
        <f>VLOOKUP(E39,'LOOK UP'!$A$1:$B$65, 2, FALSE)</f>
        <v>0</v>
      </c>
      <c r="K39" s="37">
        <f>VLOOKUP(F39,'LOOK UP'!$A$1:$B$65, 2, FALSE)</f>
        <v>0</v>
      </c>
      <c r="L39" s="37">
        <f>VLOOKUP(G39,'LOOK UP'!$A$1:$B$65, 2, FALSE)</f>
        <v>0</v>
      </c>
      <c r="M39" s="38">
        <f>VLOOKUP(H39,'LOOK UP'!$A$1:$B$65, 2, FALSE)</f>
        <v>0</v>
      </c>
      <c r="N39" s="17">
        <f t="shared" si="0"/>
        <v>0</v>
      </c>
      <c r="O39" s="52">
        <f t="shared" si="1"/>
        <v>0</v>
      </c>
    </row>
  </sheetData>
  <sortState xmlns:xlrd2="http://schemas.microsoft.com/office/spreadsheetml/2017/richdata2" ref="B8:O35">
    <sortCondition descending="1" ref="O8:O35"/>
  </sortState>
  <mergeCells count="3">
    <mergeCell ref="D1:M4"/>
    <mergeCell ref="C1:C4"/>
    <mergeCell ref="A5:C6"/>
  </mergeCells>
  <pageMargins left="0.7" right="0.7" top="0.75" bottom="0.75" header="0.3" footer="0.3"/>
  <pageSetup paperSize="9" scale="68" orientation="landscape" horizontalDpi="300" verticalDpi="300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5"/>
  <sheetViews>
    <sheetView workbookViewId="0"/>
  </sheetViews>
  <sheetFormatPr defaultColWidth="9.21875" defaultRowHeight="15.6" x14ac:dyDescent="0.3"/>
  <cols>
    <col min="1" max="1" width="7.21875" customWidth="1"/>
    <col min="2" max="2" width="20" bestFit="1" customWidth="1"/>
    <col min="3" max="3" width="27.21875" bestFit="1" customWidth="1"/>
    <col min="4" max="5" width="9.5546875" customWidth="1"/>
    <col min="6" max="6" width="15.21875" customWidth="1"/>
    <col min="7" max="13" width="9.5546875" customWidth="1"/>
    <col min="14" max="14" width="12.77734375" customWidth="1"/>
    <col min="15" max="15" width="15.21875" style="4" bestFit="1" customWidth="1"/>
    <col min="18" max="18" width="9.21875" customWidth="1"/>
  </cols>
  <sheetData>
    <row r="1" spans="1:15" ht="15" customHeight="1" x14ac:dyDescent="0.3">
      <c r="B1" s="5"/>
      <c r="C1" s="121"/>
      <c r="D1" s="119" t="s">
        <v>31</v>
      </c>
      <c r="E1" s="119"/>
      <c r="F1" s="119"/>
      <c r="G1" s="119"/>
      <c r="H1" s="119"/>
      <c r="I1" s="119"/>
      <c r="J1" s="119"/>
      <c r="K1" s="119"/>
      <c r="L1" s="119"/>
      <c r="M1" s="119"/>
      <c r="N1" s="7"/>
    </row>
    <row r="2" spans="1:15" ht="15.75" customHeight="1" x14ac:dyDescent="0.3">
      <c r="B2" s="5"/>
      <c r="C2" s="121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7"/>
    </row>
    <row r="3" spans="1:15" ht="15.75" customHeight="1" x14ac:dyDescent="0.3">
      <c r="B3" s="5"/>
      <c r="C3" s="121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7"/>
    </row>
    <row r="4" spans="1:15" ht="15.75" customHeight="1" thickBot="1" x14ac:dyDescent="0.35">
      <c r="B4" s="5"/>
      <c r="C4" s="121"/>
      <c r="D4" s="119"/>
      <c r="E4" s="119"/>
      <c r="F4" s="119"/>
      <c r="G4" s="119"/>
      <c r="H4" s="119"/>
      <c r="I4" s="120"/>
      <c r="J4" s="120"/>
      <c r="K4" s="120"/>
      <c r="L4" s="120"/>
      <c r="M4" s="120"/>
      <c r="N4" s="7"/>
    </row>
    <row r="5" spans="1:15" s="3" customFormat="1" ht="18.75" customHeight="1" x14ac:dyDescent="0.3">
      <c r="A5" s="129" t="s">
        <v>61</v>
      </c>
      <c r="B5" s="130"/>
      <c r="C5" s="135"/>
      <c r="D5" s="40" t="s">
        <v>0</v>
      </c>
      <c r="E5" s="20" t="s">
        <v>1</v>
      </c>
      <c r="F5" s="20" t="s">
        <v>2</v>
      </c>
      <c r="G5" s="20" t="s">
        <v>3</v>
      </c>
      <c r="H5" s="11" t="s">
        <v>4</v>
      </c>
      <c r="I5" s="10" t="s">
        <v>0</v>
      </c>
      <c r="J5" s="11" t="s">
        <v>1</v>
      </c>
      <c r="K5" s="11" t="s">
        <v>2</v>
      </c>
      <c r="L5" s="11" t="s">
        <v>3</v>
      </c>
      <c r="M5" s="12" t="s">
        <v>4</v>
      </c>
      <c r="O5" s="4"/>
    </row>
    <row r="6" spans="1:15" s="3" customFormat="1" ht="43.2" x14ac:dyDescent="0.3">
      <c r="A6" s="132"/>
      <c r="B6" s="133"/>
      <c r="C6" s="136"/>
      <c r="D6" s="28" t="s">
        <v>33</v>
      </c>
      <c r="E6" s="29" t="s">
        <v>34</v>
      </c>
      <c r="F6" s="29" t="s">
        <v>35</v>
      </c>
      <c r="G6" s="29" t="s">
        <v>36</v>
      </c>
      <c r="H6" s="29" t="s">
        <v>37</v>
      </c>
      <c r="I6" s="28" t="str">
        <f>D6</f>
        <v>Gifford Road Race</v>
      </c>
      <c r="J6" s="29" t="str">
        <f>E6</f>
        <v>Alford RR</v>
      </c>
      <c r="K6" s="29" t="str">
        <f>F6</f>
        <v>Drummond Trophy</v>
      </c>
      <c r="L6" s="29" t="str">
        <f>G6</f>
        <v xml:space="preserve">Hugh Dornan Memorial </v>
      </c>
      <c r="M6" s="29" t="str">
        <f>H6</f>
        <v>Alford Legacy</v>
      </c>
    </row>
    <row r="7" spans="1:15" s="3" customFormat="1" ht="14.55" customHeight="1" x14ac:dyDescent="0.3">
      <c r="A7" s="13" t="s">
        <v>6</v>
      </c>
      <c r="B7" s="53" t="s">
        <v>7</v>
      </c>
      <c r="C7" s="57" t="s">
        <v>9</v>
      </c>
      <c r="D7" s="53" t="s">
        <v>10</v>
      </c>
      <c r="E7" s="56" t="s">
        <v>11</v>
      </c>
      <c r="F7" s="56" t="s">
        <v>12</v>
      </c>
      <c r="G7" s="56" t="s">
        <v>13</v>
      </c>
      <c r="H7" s="54" t="s">
        <v>14</v>
      </c>
      <c r="I7" s="55" t="s">
        <v>30</v>
      </c>
      <c r="J7" s="56" t="s">
        <v>38</v>
      </c>
      <c r="K7" s="56" t="s">
        <v>39</v>
      </c>
      <c r="L7" s="56" t="s">
        <v>40</v>
      </c>
      <c r="M7" s="57" t="s">
        <v>41</v>
      </c>
      <c r="N7" s="58" t="s">
        <v>19</v>
      </c>
      <c r="O7" s="59" t="s">
        <v>20</v>
      </c>
    </row>
    <row r="8" spans="1:15" ht="15.75" customHeight="1" x14ac:dyDescent="0.3">
      <c r="A8" s="41">
        <v>1</v>
      </c>
      <c r="B8" s="17" t="s">
        <v>62</v>
      </c>
      <c r="C8" s="42" t="s">
        <v>22</v>
      </c>
      <c r="D8" s="17">
        <v>1</v>
      </c>
      <c r="E8" s="2"/>
      <c r="F8" s="89"/>
      <c r="G8" s="32"/>
      <c r="H8" s="8"/>
      <c r="I8" s="18">
        <f>VLOOKUP(D8,'LOOK UP'!$A$1:$B$65, 2, FALSE)</f>
        <v>35</v>
      </c>
      <c r="J8" s="9">
        <f>VLOOKUP(E8,'LOOK UP'!$A$1:$B$65, 2, FALSE)</f>
        <v>0</v>
      </c>
      <c r="K8" s="9">
        <f>VLOOKUP(F8,'LOOK UP'!$A$1:$B$65, 2, FALSE)</f>
        <v>0</v>
      </c>
      <c r="L8" s="9">
        <f>VLOOKUP(G8,'LOOK UP'!$A$1:$B$65, 2, FALSE)</f>
        <v>0</v>
      </c>
      <c r="M8" s="22">
        <f>VLOOKUP(H8,'LOOK UP'!$A$1:$B$65, 2, FALSE)</f>
        <v>0</v>
      </c>
      <c r="N8" s="17">
        <f t="shared" ref="N8:N45" si="0">SUM(I8:M8)</f>
        <v>35</v>
      </c>
      <c r="O8" s="52">
        <f t="shared" ref="O8:O45" si="1">N8-(SMALL(I8:M8, 1))</f>
        <v>35</v>
      </c>
    </row>
    <row r="9" spans="1:15" ht="15.75" customHeight="1" x14ac:dyDescent="0.3">
      <c r="A9" s="41">
        <v>2</v>
      </c>
      <c r="B9" s="17" t="s">
        <v>63</v>
      </c>
      <c r="C9" s="42" t="s">
        <v>25</v>
      </c>
      <c r="D9" s="17">
        <v>2</v>
      </c>
      <c r="E9" s="2"/>
      <c r="F9" s="32"/>
      <c r="G9" s="32"/>
      <c r="H9" s="8"/>
      <c r="I9" s="18">
        <f>VLOOKUP(D9,'LOOK UP'!$A$1:$B$65, 2, FALSE)</f>
        <v>30</v>
      </c>
      <c r="J9" s="9">
        <f>VLOOKUP(E9,'LOOK UP'!$A$1:$B$65, 2, FALSE)</f>
        <v>0</v>
      </c>
      <c r="K9" s="9">
        <f>VLOOKUP(F9,'LOOK UP'!$A$1:$B$65, 2, FALSE)</f>
        <v>0</v>
      </c>
      <c r="L9" s="9">
        <f>VLOOKUP(G9,'LOOK UP'!$A$1:$B$65, 2, FALSE)</f>
        <v>0</v>
      </c>
      <c r="M9" s="22">
        <f>VLOOKUP(H9,'LOOK UP'!$A$1:$B$65, 2, FALSE)</f>
        <v>0</v>
      </c>
      <c r="N9" s="17">
        <f t="shared" si="0"/>
        <v>30</v>
      </c>
      <c r="O9" s="52">
        <f t="shared" si="1"/>
        <v>30</v>
      </c>
    </row>
    <row r="10" spans="1:15" ht="15.75" customHeight="1" x14ac:dyDescent="0.3">
      <c r="A10" s="41">
        <v>3</v>
      </c>
      <c r="B10" s="17" t="s">
        <v>64</v>
      </c>
      <c r="C10" s="42" t="s">
        <v>65</v>
      </c>
      <c r="D10" s="17">
        <v>3</v>
      </c>
      <c r="E10" s="2"/>
      <c r="F10" s="89"/>
      <c r="G10" s="32"/>
      <c r="H10" s="8"/>
      <c r="I10" s="18">
        <f>VLOOKUP(D10,'LOOK UP'!$A$1:$B$65, 2, FALSE)</f>
        <v>25</v>
      </c>
      <c r="J10" s="9">
        <f>VLOOKUP(E10,'LOOK UP'!$A$1:$B$65, 2, FALSE)</f>
        <v>0</v>
      </c>
      <c r="K10" s="9">
        <f>VLOOKUP(F10,'LOOK UP'!$A$1:$B$65, 2, FALSE)</f>
        <v>0</v>
      </c>
      <c r="L10" s="9">
        <f>VLOOKUP(G10,'LOOK UP'!$A$1:$B$65, 2, FALSE)</f>
        <v>0</v>
      </c>
      <c r="M10" s="22">
        <f>VLOOKUP(H10,'LOOK UP'!$A$1:$B$65, 2, FALSE)</f>
        <v>0</v>
      </c>
      <c r="N10" s="17">
        <f t="shared" si="0"/>
        <v>25</v>
      </c>
      <c r="O10" s="52">
        <f t="shared" si="1"/>
        <v>25</v>
      </c>
    </row>
    <row r="11" spans="1:15" ht="15.75" customHeight="1" x14ac:dyDescent="0.3">
      <c r="A11" s="41">
        <v>4</v>
      </c>
      <c r="B11" s="17" t="s">
        <v>66</v>
      </c>
      <c r="C11" s="42" t="s">
        <v>22</v>
      </c>
      <c r="D11" s="17">
        <v>4</v>
      </c>
      <c r="E11" s="2"/>
      <c r="F11" s="89"/>
      <c r="G11" s="32"/>
      <c r="H11" s="8"/>
      <c r="I11" s="18">
        <f>VLOOKUP(D11,'LOOK UP'!$A$1:$B$65, 2, FALSE)</f>
        <v>23</v>
      </c>
      <c r="J11" s="9">
        <f>VLOOKUP(E11,'LOOK UP'!$A$1:$B$65, 2, FALSE)</f>
        <v>0</v>
      </c>
      <c r="K11" s="9">
        <f>VLOOKUP(F11,'LOOK UP'!$A$1:$B$65, 2, FALSE)</f>
        <v>0</v>
      </c>
      <c r="L11" s="9">
        <f>VLOOKUP(G11,'LOOK UP'!$A$1:$B$65, 2, FALSE)</f>
        <v>0</v>
      </c>
      <c r="M11" s="22">
        <f>VLOOKUP(H11,'LOOK UP'!$A$1:$B$65, 2, FALSE)</f>
        <v>0</v>
      </c>
      <c r="N11" s="17">
        <f t="shared" si="0"/>
        <v>23</v>
      </c>
      <c r="O11" s="52">
        <f t="shared" si="1"/>
        <v>23</v>
      </c>
    </row>
    <row r="12" spans="1:15" ht="15.75" customHeight="1" x14ac:dyDescent="0.3">
      <c r="A12" s="41">
        <v>5</v>
      </c>
      <c r="B12" s="17" t="s">
        <v>67</v>
      </c>
      <c r="C12" s="42" t="s">
        <v>68</v>
      </c>
      <c r="D12" s="17">
        <v>5</v>
      </c>
      <c r="E12" s="2"/>
      <c r="F12" s="89"/>
      <c r="G12" s="32"/>
      <c r="H12" s="8"/>
      <c r="I12" s="18">
        <f>VLOOKUP(D12,'LOOK UP'!$A$1:$B$65, 2, FALSE)</f>
        <v>21</v>
      </c>
      <c r="J12" s="9">
        <f>VLOOKUP(E12,'LOOK UP'!$A$1:$B$65, 2, FALSE)</f>
        <v>0</v>
      </c>
      <c r="K12" s="9">
        <f>VLOOKUP(F12,'LOOK UP'!$A$1:$B$65, 2, FALSE)</f>
        <v>0</v>
      </c>
      <c r="L12" s="9">
        <f>VLOOKUP(G12,'LOOK UP'!$A$1:$B$65, 2, FALSE)</f>
        <v>0</v>
      </c>
      <c r="M12" s="22">
        <f>VLOOKUP(H12,'LOOK UP'!$A$1:$B$65, 2, FALSE)</f>
        <v>0</v>
      </c>
      <c r="N12" s="17">
        <f t="shared" si="0"/>
        <v>21</v>
      </c>
      <c r="O12" s="52">
        <f t="shared" si="1"/>
        <v>21</v>
      </c>
    </row>
    <row r="13" spans="1:15" ht="15.75" customHeight="1" x14ac:dyDescent="0.3">
      <c r="A13" s="41">
        <v>6</v>
      </c>
      <c r="B13" s="17" t="s">
        <v>69</v>
      </c>
      <c r="C13" s="42" t="s">
        <v>22</v>
      </c>
      <c r="D13" s="17">
        <v>6</v>
      </c>
      <c r="E13" s="2"/>
      <c r="F13" s="32"/>
      <c r="G13" s="32"/>
      <c r="H13" s="8"/>
      <c r="I13" s="18">
        <f>VLOOKUP(D13,'LOOK UP'!$A$1:$B$65, 2, FALSE)</f>
        <v>19</v>
      </c>
      <c r="J13" s="9">
        <f>VLOOKUP(E13,'LOOK UP'!$A$1:$B$65, 2, FALSE)</f>
        <v>0</v>
      </c>
      <c r="K13" s="9">
        <f>VLOOKUP(F13,'LOOK UP'!$A$1:$B$65, 2, FALSE)</f>
        <v>0</v>
      </c>
      <c r="L13" s="9">
        <f>VLOOKUP(G13,'LOOK UP'!$A$1:$B$65, 2, FALSE)</f>
        <v>0</v>
      </c>
      <c r="M13" s="22">
        <f>VLOOKUP(H13,'LOOK UP'!$A$1:$B$65, 2, FALSE)</f>
        <v>0</v>
      </c>
      <c r="N13" s="17">
        <f t="shared" si="0"/>
        <v>19</v>
      </c>
      <c r="O13" s="52">
        <f t="shared" si="1"/>
        <v>19</v>
      </c>
    </row>
    <row r="14" spans="1:15" ht="15.75" customHeight="1" x14ac:dyDescent="0.3">
      <c r="A14" s="41">
        <v>7</v>
      </c>
      <c r="B14" s="17" t="s">
        <v>70</v>
      </c>
      <c r="C14" s="42" t="s">
        <v>22</v>
      </c>
      <c r="D14" s="17">
        <v>7</v>
      </c>
      <c r="E14" s="2"/>
      <c r="F14" s="89"/>
      <c r="G14" s="32"/>
      <c r="H14" s="8"/>
      <c r="I14" s="18">
        <f>VLOOKUP(D14,'LOOK UP'!$A$1:$B$65, 2, FALSE)</f>
        <v>17</v>
      </c>
      <c r="J14" s="9">
        <f>VLOOKUP(E14,'LOOK UP'!$A$1:$B$65, 2, FALSE)</f>
        <v>0</v>
      </c>
      <c r="K14" s="9">
        <f>VLOOKUP(F14,'LOOK UP'!$A$1:$B$65, 2, FALSE)</f>
        <v>0</v>
      </c>
      <c r="L14" s="9">
        <f>VLOOKUP(G14,'LOOK UP'!$A$1:$B$65, 2, FALSE)</f>
        <v>0</v>
      </c>
      <c r="M14" s="22">
        <f>VLOOKUP(H14,'LOOK UP'!$A$1:$B$65, 2, FALSE)</f>
        <v>0</v>
      </c>
      <c r="N14" s="17">
        <f t="shared" si="0"/>
        <v>17</v>
      </c>
      <c r="O14" s="52">
        <f t="shared" si="1"/>
        <v>17</v>
      </c>
    </row>
    <row r="15" spans="1:15" ht="15.75" customHeight="1" x14ac:dyDescent="0.3">
      <c r="A15" s="41">
        <v>8</v>
      </c>
      <c r="B15" s="17" t="s">
        <v>71</v>
      </c>
      <c r="C15" s="42" t="s">
        <v>25</v>
      </c>
      <c r="D15" s="17">
        <v>8</v>
      </c>
      <c r="E15" s="2"/>
      <c r="F15" s="32"/>
      <c r="G15" s="32"/>
      <c r="H15" s="8"/>
      <c r="I15" s="18">
        <f>VLOOKUP(D15,'LOOK UP'!$A$1:$B$65, 2, FALSE)</f>
        <v>15</v>
      </c>
      <c r="J15" s="9">
        <f>VLOOKUP(E15,'LOOK UP'!$A$1:$B$65, 2, FALSE)</f>
        <v>0</v>
      </c>
      <c r="K15" s="9">
        <f>VLOOKUP(F15,'LOOK UP'!$A$1:$B$65, 2, FALSE)</f>
        <v>0</v>
      </c>
      <c r="L15" s="9">
        <f>VLOOKUP(G15,'LOOK UP'!$A$1:$B$65, 2, FALSE)</f>
        <v>0</v>
      </c>
      <c r="M15" s="22">
        <f>VLOOKUP(H15,'LOOK UP'!$A$1:$B$65, 2, FALSE)</f>
        <v>0</v>
      </c>
      <c r="N15" s="17">
        <f t="shared" si="0"/>
        <v>15</v>
      </c>
      <c r="O15" s="52">
        <f t="shared" si="1"/>
        <v>15</v>
      </c>
    </row>
    <row r="16" spans="1:15" ht="15.75" customHeight="1" x14ac:dyDescent="0.3">
      <c r="A16" s="41">
        <v>9</v>
      </c>
      <c r="B16" s="17" t="s">
        <v>72</v>
      </c>
      <c r="C16" s="42" t="s">
        <v>24</v>
      </c>
      <c r="D16" s="17">
        <v>9</v>
      </c>
      <c r="E16" s="2"/>
      <c r="F16" s="32"/>
      <c r="G16" s="32"/>
      <c r="H16" s="8"/>
      <c r="I16" s="18">
        <f>VLOOKUP(D16,'LOOK UP'!$A$1:$B$65, 2, FALSE)</f>
        <v>13</v>
      </c>
      <c r="J16" s="9">
        <f>VLOOKUP(E16,'LOOK UP'!$A$1:$B$65, 2, FALSE)</f>
        <v>0</v>
      </c>
      <c r="K16" s="9">
        <f>VLOOKUP(F16,'LOOK UP'!$A$1:$B$65, 2, FALSE)</f>
        <v>0</v>
      </c>
      <c r="L16" s="9">
        <f>VLOOKUP(G16,'LOOK UP'!$A$1:$B$65, 2, FALSE)</f>
        <v>0</v>
      </c>
      <c r="M16" s="22">
        <f>VLOOKUP(H16,'LOOK UP'!$A$1:$B$65, 2, FALSE)</f>
        <v>0</v>
      </c>
      <c r="N16" s="17">
        <f t="shared" si="0"/>
        <v>13</v>
      </c>
      <c r="O16" s="52">
        <f t="shared" si="1"/>
        <v>13</v>
      </c>
    </row>
    <row r="17" spans="1:15" ht="15.75" customHeight="1" x14ac:dyDescent="0.3">
      <c r="A17" s="41">
        <v>12</v>
      </c>
      <c r="B17" s="17" t="s">
        <v>73</v>
      </c>
      <c r="C17" s="42" t="s">
        <v>47</v>
      </c>
      <c r="D17" s="17">
        <v>10</v>
      </c>
      <c r="E17" s="2"/>
      <c r="F17" s="90"/>
      <c r="G17" s="8"/>
      <c r="H17" s="8"/>
      <c r="I17" s="18">
        <f>VLOOKUP(D17,'LOOK UP'!$A$1:$B$65, 2, FALSE)</f>
        <v>11</v>
      </c>
      <c r="J17" s="9">
        <f>VLOOKUP(E17,'LOOK UP'!$A$1:$B$65, 2, FALSE)</f>
        <v>0</v>
      </c>
      <c r="K17" s="9">
        <f>VLOOKUP(F17,'LOOK UP'!$A$1:$B$65, 2, FALSE)</f>
        <v>0</v>
      </c>
      <c r="L17" s="9">
        <f>VLOOKUP(G17,'LOOK UP'!$A$1:$B$65, 2, FALSE)</f>
        <v>0</v>
      </c>
      <c r="M17" s="22">
        <f>VLOOKUP(H17,'LOOK UP'!$A$1:$B$65, 2, FALSE)</f>
        <v>0</v>
      </c>
      <c r="N17" s="17">
        <f t="shared" si="0"/>
        <v>11</v>
      </c>
      <c r="O17" s="52">
        <f t="shared" si="1"/>
        <v>11</v>
      </c>
    </row>
    <row r="18" spans="1:15" ht="15.75" customHeight="1" x14ac:dyDescent="0.3">
      <c r="A18" s="41">
        <v>13</v>
      </c>
      <c r="B18" s="60"/>
      <c r="C18" s="71"/>
      <c r="D18" s="60"/>
      <c r="E18" s="63"/>
      <c r="F18" s="89"/>
      <c r="G18" s="32"/>
      <c r="H18" s="61"/>
      <c r="I18" s="64">
        <f>VLOOKUP(D18,'LOOK UP'!$A$1:$B$65, 2, FALSE)</f>
        <v>0</v>
      </c>
      <c r="J18" s="65">
        <f>VLOOKUP(E18,'LOOK UP'!$A$1:$B$65, 2, FALSE)</f>
        <v>0</v>
      </c>
      <c r="K18" s="65">
        <f>VLOOKUP(F18,'LOOK UP'!$A$1:$B$65, 2, FALSE)</f>
        <v>0</v>
      </c>
      <c r="L18" s="65">
        <f>VLOOKUP(G18,'LOOK UP'!$A$1:$B$65, 2, FALSE)</f>
        <v>0</v>
      </c>
      <c r="M18" s="66">
        <f>VLOOKUP(H18,'LOOK UP'!$A$1:$B$65, 2, FALSE)</f>
        <v>0</v>
      </c>
      <c r="N18" s="60">
        <f t="shared" si="0"/>
        <v>0</v>
      </c>
      <c r="O18" s="67">
        <f t="shared" si="1"/>
        <v>0</v>
      </c>
    </row>
    <row r="19" spans="1:15" x14ac:dyDescent="0.3">
      <c r="A19" s="41">
        <v>14</v>
      </c>
      <c r="B19" s="17"/>
      <c r="C19" s="42"/>
      <c r="D19" s="17"/>
      <c r="E19" s="2"/>
      <c r="F19" s="32"/>
      <c r="G19" s="32"/>
      <c r="H19" s="8"/>
      <c r="I19" s="18">
        <f>VLOOKUP(D19,'LOOK UP'!$A$1:$B$65, 2, FALSE)</f>
        <v>0</v>
      </c>
      <c r="J19" s="9">
        <f>VLOOKUP(E19,'LOOK UP'!$A$1:$B$65, 2, FALSE)</f>
        <v>0</v>
      </c>
      <c r="K19" s="9">
        <f>VLOOKUP(F19,'LOOK UP'!$A$1:$B$65, 2, FALSE)</f>
        <v>0</v>
      </c>
      <c r="L19" s="9">
        <f>VLOOKUP(G19,'LOOK UP'!$A$1:$B$65, 2, FALSE)</f>
        <v>0</v>
      </c>
      <c r="M19" s="22">
        <f>VLOOKUP(H19,'LOOK UP'!$A$1:$B$65, 2, FALSE)</f>
        <v>0</v>
      </c>
      <c r="N19" s="17">
        <f t="shared" si="0"/>
        <v>0</v>
      </c>
      <c r="O19" s="52">
        <f t="shared" si="1"/>
        <v>0</v>
      </c>
    </row>
    <row r="20" spans="1:15" x14ac:dyDescent="0.3">
      <c r="A20" s="41">
        <v>15</v>
      </c>
      <c r="B20" s="17"/>
      <c r="C20" s="42"/>
      <c r="D20" s="17"/>
      <c r="E20" s="2"/>
      <c r="F20" s="32"/>
      <c r="G20" s="32"/>
      <c r="H20" s="8"/>
      <c r="I20" s="18">
        <f>VLOOKUP(D20,'LOOK UP'!$A$1:$B$65, 2, FALSE)</f>
        <v>0</v>
      </c>
      <c r="J20" s="9">
        <f>VLOOKUP(E20,'LOOK UP'!$A$1:$B$65, 2, FALSE)</f>
        <v>0</v>
      </c>
      <c r="K20" s="9">
        <f>VLOOKUP(F20,'LOOK UP'!$A$1:$B$65, 2, FALSE)</f>
        <v>0</v>
      </c>
      <c r="L20" s="9">
        <f>VLOOKUP(G20,'LOOK UP'!$A$1:$B$65, 2, FALSE)</f>
        <v>0</v>
      </c>
      <c r="M20" s="22">
        <f>VLOOKUP(H20,'LOOK UP'!$A$1:$B$65, 2, FALSE)</f>
        <v>0</v>
      </c>
      <c r="N20" s="17">
        <f t="shared" si="0"/>
        <v>0</v>
      </c>
      <c r="O20" s="52">
        <f t="shared" si="1"/>
        <v>0</v>
      </c>
    </row>
    <row r="21" spans="1:15" x14ac:dyDescent="0.3">
      <c r="A21" s="41">
        <v>16</v>
      </c>
      <c r="B21" s="17"/>
      <c r="C21" s="42"/>
      <c r="D21" s="17"/>
      <c r="E21" s="2"/>
      <c r="F21" s="8"/>
      <c r="G21" s="8"/>
      <c r="H21" s="8"/>
      <c r="I21" s="18">
        <f>VLOOKUP(D21,'LOOK UP'!$A$1:$B$65, 2, FALSE)</f>
        <v>0</v>
      </c>
      <c r="J21" s="9">
        <f>VLOOKUP(E21,'LOOK UP'!$A$1:$B$65, 2, FALSE)</f>
        <v>0</v>
      </c>
      <c r="K21" s="9">
        <f>VLOOKUP(F21,'LOOK UP'!$A$1:$B$65, 2, FALSE)</f>
        <v>0</v>
      </c>
      <c r="L21" s="9">
        <f>VLOOKUP(G21,'LOOK UP'!$A$1:$B$65, 2, FALSE)</f>
        <v>0</v>
      </c>
      <c r="M21" s="22">
        <f>VLOOKUP(H21,'LOOK UP'!$A$1:$B$65, 2, FALSE)</f>
        <v>0</v>
      </c>
      <c r="N21" s="17">
        <f t="shared" si="0"/>
        <v>0</v>
      </c>
      <c r="O21" s="52">
        <f t="shared" si="1"/>
        <v>0</v>
      </c>
    </row>
    <row r="22" spans="1:15" x14ac:dyDescent="0.3">
      <c r="A22" s="41">
        <v>17</v>
      </c>
      <c r="B22" s="17"/>
      <c r="C22" s="42"/>
      <c r="D22" s="17"/>
      <c r="E22" s="2"/>
      <c r="F22" s="32"/>
      <c r="G22" s="32"/>
      <c r="H22" s="8"/>
      <c r="I22" s="18">
        <f>VLOOKUP(D22,'LOOK UP'!$A$1:$B$65, 2, FALSE)</f>
        <v>0</v>
      </c>
      <c r="J22" s="9">
        <f>VLOOKUP(E22,'LOOK UP'!$A$1:$B$65, 2, FALSE)</f>
        <v>0</v>
      </c>
      <c r="K22" s="9">
        <f>VLOOKUP(F22,'LOOK UP'!$A$1:$B$65, 2, FALSE)</f>
        <v>0</v>
      </c>
      <c r="L22" s="9">
        <f>VLOOKUP(G22,'LOOK UP'!$A$1:$B$65, 2, FALSE)</f>
        <v>0</v>
      </c>
      <c r="M22" s="22">
        <f>VLOOKUP(H22,'LOOK UP'!$A$1:$B$65, 2, FALSE)</f>
        <v>0</v>
      </c>
      <c r="N22" s="17">
        <f t="shared" si="0"/>
        <v>0</v>
      </c>
      <c r="O22" s="52">
        <f t="shared" si="1"/>
        <v>0</v>
      </c>
    </row>
    <row r="23" spans="1:15" x14ac:dyDescent="0.3">
      <c r="A23" s="41">
        <v>18</v>
      </c>
      <c r="B23" s="17"/>
      <c r="C23" s="42"/>
      <c r="D23" s="17"/>
      <c r="E23" s="2"/>
      <c r="F23" s="8"/>
      <c r="G23" s="8"/>
      <c r="H23" s="8"/>
      <c r="I23" s="18">
        <f>VLOOKUP(D23,'LOOK UP'!$A$1:$B$65, 2, FALSE)</f>
        <v>0</v>
      </c>
      <c r="J23" s="9">
        <f>VLOOKUP(E23,'LOOK UP'!$A$1:$B$65, 2, FALSE)</f>
        <v>0</v>
      </c>
      <c r="K23" s="9">
        <f>VLOOKUP(F23,'LOOK UP'!$A$1:$B$65, 2, FALSE)</f>
        <v>0</v>
      </c>
      <c r="L23" s="9">
        <f>VLOOKUP(G23,'LOOK UP'!$A$1:$B$65, 2, FALSE)</f>
        <v>0</v>
      </c>
      <c r="M23" s="22">
        <f>VLOOKUP(H23,'LOOK UP'!$A$1:$B$65, 2, FALSE)</f>
        <v>0</v>
      </c>
      <c r="N23" s="17">
        <f t="shared" si="0"/>
        <v>0</v>
      </c>
      <c r="O23" s="52">
        <f t="shared" si="1"/>
        <v>0</v>
      </c>
    </row>
    <row r="24" spans="1:15" x14ac:dyDescent="0.3">
      <c r="A24" s="41">
        <v>19</v>
      </c>
      <c r="B24" s="17"/>
      <c r="C24" s="42"/>
      <c r="D24" s="17"/>
      <c r="E24" s="2"/>
      <c r="F24" s="8"/>
      <c r="G24" s="8"/>
      <c r="H24" s="8"/>
      <c r="I24" s="18">
        <f>VLOOKUP(D24,'LOOK UP'!$A$1:$B$65, 2, FALSE)</f>
        <v>0</v>
      </c>
      <c r="J24" s="9">
        <f>VLOOKUP(E24,'LOOK UP'!$A$1:$B$65, 2, FALSE)</f>
        <v>0</v>
      </c>
      <c r="K24" s="9">
        <f>VLOOKUP(F24,'LOOK UP'!$A$1:$B$65, 2, FALSE)</f>
        <v>0</v>
      </c>
      <c r="L24" s="9">
        <f>VLOOKUP(G24,'LOOK UP'!$A$1:$B$65, 2, FALSE)</f>
        <v>0</v>
      </c>
      <c r="M24" s="22">
        <f>VLOOKUP(H24,'LOOK UP'!$A$1:$B$65, 2, FALSE)</f>
        <v>0</v>
      </c>
      <c r="N24" s="17">
        <f t="shared" si="0"/>
        <v>0</v>
      </c>
      <c r="O24" s="52">
        <f t="shared" si="1"/>
        <v>0</v>
      </c>
    </row>
    <row r="25" spans="1:15" x14ac:dyDescent="0.3">
      <c r="A25" s="41">
        <v>20</v>
      </c>
      <c r="B25" s="17"/>
      <c r="C25" s="42"/>
      <c r="D25" s="17"/>
      <c r="E25" s="2"/>
      <c r="F25" s="32"/>
      <c r="G25" s="32"/>
      <c r="H25" s="8"/>
      <c r="I25" s="18">
        <f>VLOOKUP(D25,'LOOK UP'!$A$1:$B$65, 2, FALSE)</f>
        <v>0</v>
      </c>
      <c r="J25" s="9">
        <f>VLOOKUP(E25,'LOOK UP'!$A$1:$B$65, 2, FALSE)</f>
        <v>0</v>
      </c>
      <c r="K25" s="9">
        <f>VLOOKUP(F25,'LOOK UP'!$A$1:$B$65, 2, FALSE)</f>
        <v>0</v>
      </c>
      <c r="L25" s="9">
        <f>VLOOKUP(G25,'LOOK UP'!$A$1:$B$65, 2, FALSE)</f>
        <v>0</v>
      </c>
      <c r="M25" s="22">
        <f>VLOOKUP(H25,'LOOK UP'!$A$1:$B$65, 2, FALSE)</f>
        <v>0</v>
      </c>
      <c r="N25" s="17">
        <f t="shared" si="0"/>
        <v>0</v>
      </c>
      <c r="O25" s="52">
        <f t="shared" si="1"/>
        <v>0</v>
      </c>
    </row>
    <row r="26" spans="1:15" x14ac:dyDescent="0.3">
      <c r="A26" s="41">
        <v>21</v>
      </c>
      <c r="B26" s="17"/>
      <c r="C26" s="42"/>
      <c r="D26" s="17"/>
      <c r="E26" s="2"/>
      <c r="F26" s="32"/>
      <c r="G26" s="32"/>
      <c r="H26" s="8"/>
      <c r="I26" s="18">
        <f>VLOOKUP(D26,'LOOK UP'!$A$1:$B$65, 2, FALSE)</f>
        <v>0</v>
      </c>
      <c r="J26" s="9">
        <f>VLOOKUP(E26,'LOOK UP'!$A$1:$B$65, 2, FALSE)</f>
        <v>0</v>
      </c>
      <c r="K26" s="9">
        <f>VLOOKUP(F26,'LOOK UP'!$A$1:$B$65, 2, FALSE)</f>
        <v>0</v>
      </c>
      <c r="L26" s="9">
        <f>VLOOKUP(G26,'LOOK UP'!$A$1:$B$65, 2, FALSE)</f>
        <v>0</v>
      </c>
      <c r="M26" s="22">
        <f>VLOOKUP(H26,'LOOK UP'!$A$1:$B$65, 2, FALSE)</f>
        <v>0</v>
      </c>
      <c r="N26" s="17">
        <f t="shared" si="0"/>
        <v>0</v>
      </c>
      <c r="O26" s="52">
        <f t="shared" si="1"/>
        <v>0</v>
      </c>
    </row>
    <row r="27" spans="1:15" x14ac:dyDescent="0.3">
      <c r="A27" s="41">
        <v>22</v>
      </c>
      <c r="B27" s="17"/>
      <c r="C27" s="42"/>
      <c r="D27" s="17"/>
      <c r="E27" s="2"/>
      <c r="F27" s="8"/>
      <c r="G27" s="8"/>
      <c r="H27" s="8"/>
      <c r="I27" s="18">
        <f>VLOOKUP(D27,'LOOK UP'!$A$1:$B$65, 2, FALSE)</f>
        <v>0</v>
      </c>
      <c r="J27" s="9">
        <f>VLOOKUP(E27,'LOOK UP'!$A$1:$B$65, 2, FALSE)</f>
        <v>0</v>
      </c>
      <c r="K27" s="9">
        <f>VLOOKUP(F27,'LOOK UP'!$A$1:$B$65, 2, FALSE)</f>
        <v>0</v>
      </c>
      <c r="L27" s="9">
        <f>VLOOKUP(G27,'LOOK UP'!$A$1:$B$65, 2, FALSE)</f>
        <v>0</v>
      </c>
      <c r="M27" s="22">
        <f>VLOOKUP(H27,'LOOK UP'!$A$1:$B$65, 2, FALSE)</f>
        <v>0</v>
      </c>
      <c r="N27" s="17">
        <f t="shared" si="0"/>
        <v>0</v>
      </c>
      <c r="O27" s="52">
        <f t="shared" si="1"/>
        <v>0</v>
      </c>
    </row>
    <row r="28" spans="1:15" x14ac:dyDescent="0.3">
      <c r="A28" s="41">
        <v>23</v>
      </c>
      <c r="B28" s="17"/>
      <c r="C28" s="42"/>
      <c r="D28" s="17"/>
      <c r="E28" s="2"/>
      <c r="F28" s="8"/>
      <c r="G28" s="8"/>
      <c r="H28" s="8"/>
      <c r="I28" s="18">
        <f>VLOOKUP(D28,'LOOK UP'!$A$1:$B$65, 2, FALSE)</f>
        <v>0</v>
      </c>
      <c r="J28" s="9">
        <f>VLOOKUP(E28,'LOOK UP'!$A$1:$B$65, 2, FALSE)</f>
        <v>0</v>
      </c>
      <c r="K28" s="9">
        <f>VLOOKUP(F28,'LOOK UP'!$A$1:$B$65, 2, FALSE)</f>
        <v>0</v>
      </c>
      <c r="L28" s="9">
        <f>VLOOKUP(G28,'LOOK UP'!$A$1:$B$65, 2, FALSE)</f>
        <v>0</v>
      </c>
      <c r="M28" s="22">
        <f>VLOOKUP(H28,'LOOK UP'!$A$1:$B$65, 2, FALSE)</f>
        <v>0</v>
      </c>
      <c r="N28" s="17">
        <f t="shared" si="0"/>
        <v>0</v>
      </c>
      <c r="O28" s="52">
        <f t="shared" si="1"/>
        <v>0</v>
      </c>
    </row>
    <row r="29" spans="1:15" x14ac:dyDescent="0.3">
      <c r="A29" s="41">
        <v>24</v>
      </c>
      <c r="B29" s="17"/>
      <c r="C29" s="42"/>
      <c r="D29" s="17"/>
      <c r="E29" s="2"/>
      <c r="F29" s="32"/>
      <c r="G29" s="32"/>
      <c r="H29" s="8"/>
      <c r="I29" s="18">
        <f>VLOOKUP(D29,'LOOK UP'!$A$1:$B$65, 2, FALSE)</f>
        <v>0</v>
      </c>
      <c r="J29" s="9">
        <f>VLOOKUP(E29,'LOOK UP'!$A$1:$B$65, 2, FALSE)</f>
        <v>0</v>
      </c>
      <c r="K29" s="9">
        <f>VLOOKUP(F29,'LOOK UP'!$A$1:$B$65, 2, FALSE)</f>
        <v>0</v>
      </c>
      <c r="L29" s="9">
        <f>VLOOKUP(G29,'LOOK UP'!$A$1:$B$65, 2, FALSE)</f>
        <v>0</v>
      </c>
      <c r="M29" s="22">
        <f>VLOOKUP(H29,'LOOK UP'!$A$1:$B$65, 2, FALSE)</f>
        <v>0</v>
      </c>
      <c r="N29" s="17">
        <f t="shared" si="0"/>
        <v>0</v>
      </c>
      <c r="O29" s="52">
        <f t="shared" si="1"/>
        <v>0</v>
      </c>
    </row>
    <row r="30" spans="1:15" x14ac:dyDescent="0.3">
      <c r="A30" s="41">
        <v>25</v>
      </c>
      <c r="B30" s="17"/>
      <c r="C30" s="42"/>
      <c r="D30" s="17"/>
      <c r="E30" s="2"/>
      <c r="F30" s="8"/>
      <c r="G30" s="8"/>
      <c r="H30" s="8"/>
      <c r="I30" s="18">
        <f>VLOOKUP(D30,'LOOK UP'!$A$1:$B$65, 2, FALSE)</f>
        <v>0</v>
      </c>
      <c r="J30" s="9">
        <f>VLOOKUP(E30,'LOOK UP'!$A$1:$B$65, 2, FALSE)</f>
        <v>0</v>
      </c>
      <c r="K30" s="9">
        <f>VLOOKUP(F30,'LOOK UP'!$A$1:$B$65, 2, FALSE)</f>
        <v>0</v>
      </c>
      <c r="L30" s="9">
        <f>VLOOKUP(G30,'LOOK UP'!$A$1:$B$65, 2, FALSE)</f>
        <v>0</v>
      </c>
      <c r="M30" s="22">
        <f>VLOOKUP(H30,'LOOK UP'!$A$1:$B$65, 2, FALSE)</f>
        <v>0</v>
      </c>
      <c r="N30" s="17">
        <f t="shared" si="0"/>
        <v>0</v>
      </c>
      <c r="O30" s="52">
        <f t="shared" si="1"/>
        <v>0</v>
      </c>
    </row>
    <row r="31" spans="1:15" x14ac:dyDescent="0.3">
      <c r="A31" s="41">
        <v>26</v>
      </c>
      <c r="B31" s="17"/>
      <c r="C31" s="42"/>
      <c r="D31" s="17"/>
      <c r="E31" s="2"/>
      <c r="F31" s="8"/>
      <c r="G31" s="8"/>
      <c r="H31" s="8"/>
      <c r="I31" s="18">
        <f>VLOOKUP(D31,'LOOK UP'!$A$1:$B$65, 2, FALSE)</f>
        <v>0</v>
      </c>
      <c r="J31" s="9">
        <f>VLOOKUP(E31,'LOOK UP'!$A$1:$B$65, 2, FALSE)</f>
        <v>0</v>
      </c>
      <c r="K31" s="9">
        <f>VLOOKUP(F31,'LOOK UP'!$A$1:$B$65, 2, FALSE)</f>
        <v>0</v>
      </c>
      <c r="L31" s="9">
        <f>VLOOKUP(G31,'LOOK UP'!$A$1:$B$65, 2, FALSE)</f>
        <v>0</v>
      </c>
      <c r="M31" s="22">
        <f>VLOOKUP(H31,'LOOK UP'!$A$1:$B$65, 2, FALSE)</f>
        <v>0</v>
      </c>
      <c r="N31" s="17">
        <f t="shared" si="0"/>
        <v>0</v>
      </c>
      <c r="O31" s="52">
        <f t="shared" si="1"/>
        <v>0</v>
      </c>
    </row>
    <row r="32" spans="1:15" x14ac:dyDescent="0.3">
      <c r="A32" s="41">
        <v>27</v>
      </c>
      <c r="B32" s="17"/>
      <c r="C32" s="42"/>
      <c r="D32" s="17"/>
      <c r="E32" s="2"/>
      <c r="F32" s="2"/>
      <c r="G32" s="2"/>
      <c r="H32" s="8"/>
      <c r="I32" s="18">
        <f>VLOOKUP(D32,'LOOK UP'!$A$1:$B$65, 2, FALSE)</f>
        <v>0</v>
      </c>
      <c r="J32" s="9">
        <f>VLOOKUP(E32,'LOOK UP'!$A$1:$B$65, 2, FALSE)</f>
        <v>0</v>
      </c>
      <c r="K32" s="9">
        <f>VLOOKUP(F32,'LOOK UP'!$A$1:$B$65, 2, FALSE)</f>
        <v>0</v>
      </c>
      <c r="L32" s="9">
        <f>VLOOKUP(G32,'LOOK UP'!$A$1:$B$65, 2, FALSE)</f>
        <v>0</v>
      </c>
      <c r="M32" s="22">
        <f>VLOOKUP(H32,'LOOK UP'!$A$1:$B$65, 2, FALSE)</f>
        <v>0</v>
      </c>
      <c r="N32" s="17">
        <f t="shared" si="0"/>
        <v>0</v>
      </c>
      <c r="O32" s="52">
        <f t="shared" si="1"/>
        <v>0</v>
      </c>
    </row>
    <row r="33" spans="1:15" x14ac:dyDescent="0.3">
      <c r="A33" s="41">
        <v>28</v>
      </c>
      <c r="B33" s="17"/>
      <c r="C33" s="42"/>
      <c r="D33" s="17"/>
      <c r="E33" s="2"/>
      <c r="F33" s="32"/>
      <c r="G33" s="32"/>
      <c r="H33" s="8"/>
      <c r="I33" s="18">
        <f>VLOOKUP(D33,'LOOK UP'!$A$1:$B$65, 2, FALSE)</f>
        <v>0</v>
      </c>
      <c r="J33" s="9">
        <f>VLOOKUP(E33,'LOOK UP'!$A$1:$B$65, 2, FALSE)</f>
        <v>0</v>
      </c>
      <c r="K33" s="9">
        <f>VLOOKUP(F33,'LOOK UP'!$A$1:$B$65, 2, FALSE)</f>
        <v>0</v>
      </c>
      <c r="L33" s="9">
        <f>VLOOKUP(G33,'LOOK UP'!$A$1:$B$65, 2, FALSE)</f>
        <v>0</v>
      </c>
      <c r="M33" s="22">
        <f>VLOOKUP(H33,'LOOK UP'!$A$1:$B$65, 2, FALSE)</f>
        <v>0</v>
      </c>
      <c r="N33" s="17">
        <f t="shared" si="0"/>
        <v>0</v>
      </c>
      <c r="O33" s="52">
        <f t="shared" si="1"/>
        <v>0</v>
      </c>
    </row>
    <row r="34" spans="1:15" x14ac:dyDescent="0.3">
      <c r="A34" s="41">
        <v>29</v>
      </c>
      <c r="B34" s="17"/>
      <c r="C34" s="42"/>
      <c r="D34" s="17"/>
      <c r="E34" s="2"/>
      <c r="F34" s="32"/>
      <c r="G34" s="32"/>
      <c r="H34" s="8"/>
      <c r="I34" s="18">
        <f>VLOOKUP(D34,'LOOK UP'!$A$1:$B$65, 2, FALSE)</f>
        <v>0</v>
      </c>
      <c r="J34" s="9">
        <f>VLOOKUP(E34,'LOOK UP'!$A$1:$B$65, 2, FALSE)</f>
        <v>0</v>
      </c>
      <c r="K34" s="9">
        <f>VLOOKUP(F34,'LOOK UP'!$A$1:$B$65, 2, FALSE)</f>
        <v>0</v>
      </c>
      <c r="L34" s="9">
        <f>VLOOKUP(G34,'LOOK UP'!$A$1:$B$65, 2, FALSE)</f>
        <v>0</v>
      </c>
      <c r="M34" s="22">
        <f>VLOOKUP(H34,'LOOK UP'!$A$1:$B$65, 2, FALSE)</f>
        <v>0</v>
      </c>
      <c r="N34" s="17">
        <f t="shared" si="0"/>
        <v>0</v>
      </c>
      <c r="O34" s="52">
        <f t="shared" si="1"/>
        <v>0</v>
      </c>
    </row>
    <row r="35" spans="1:15" x14ac:dyDescent="0.3">
      <c r="A35" s="41">
        <v>30</v>
      </c>
      <c r="B35" s="17"/>
      <c r="C35" s="42"/>
      <c r="D35" s="17"/>
      <c r="E35" s="2"/>
      <c r="F35" s="32"/>
      <c r="G35" s="32"/>
      <c r="H35" s="8"/>
      <c r="I35" s="18">
        <f>VLOOKUP(D35,'LOOK UP'!$A$1:$B$65, 2, FALSE)</f>
        <v>0</v>
      </c>
      <c r="J35" s="9">
        <f>VLOOKUP(E35,'LOOK UP'!$A$1:$B$65, 2, FALSE)</f>
        <v>0</v>
      </c>
      <c r="K35" s="9">
        <f>VLOOKUP(F35,'LOOK UP'!$A$1:$B$65, 2, FALSE)</f>
        <v>0</v>
      </c>
      <c r="L35" s="9">
        <f>VLOOKUP(G35,'LOOK UP'!$A$1:$B$65, 2, FALSE)</f>
        <v>0</v>
      </c>
      <c r="M35" s="22">
        <f>VLOOKUP(H35,'LOOK UP'!$A$1:$B$65, 2, FALSE)</f>
        <v>0</v>
      </c>
      <c r="N35" s="17">
        <f t="shared" si="0"/>
        <v>0</v>
      </c>
      <c r="O35" s="52">
        <f t="shared" si="1"/>
        <v>0</v>
      </c>
    </row>
    <row r="36" spans="1:15" x14ac:dyDescent="0.3">
      <c r="A36" s="41">
        <v>31</v>
      </c>
      <c r="B36" s="17"/>
      <c r="C36" s="42"/>
      <c r="D36" s="17"/>
      <c r="E36" s="2"/>
      <c r="F36" s="8"/>
      <c r="G36" s="8"/>
      <c r="H36" s="8"/>
      <c r="I36" s="18">
        <f>VLOOKUP(D36,'LOOK UP'!$A$1:$B$65, 2, FALSE)</f>
        <v>0</v>
      </c>
      <c r="J36" s="9">
        <f>VLOOKUP(E36,'LOOK UP'!$A$1:$B$65, 2, FALSE)</f>
        <v>0</v>
      </c>
      <c r="K36" s="9">
        <f>VLOOKUP(F36,'LOOK UP'!$A$1:$B$65, 2, FALSE)</f>
        <v>0</v>
      </c>
      <c r="L36" s="9">
        <f>VLOOKUP(G36,'LOOK UP'!$A$1:$B$65, 2, FALSE)</f>
        <v>0</v>
      </c>
      <c r="M36" s="22">
        <f>VLOOKUP(H36,'LOOK UP'!$A$1:$B$65, 2, FALSE)</f>
        <v>0</v>
      </c>
      <c r="N36" s="17">
        <f t="shared" si="0"/>
        <v>0</v>
      </c>
      <c r="O36" s="52">
        <f t="shared" si="1"/>
        <v>0</v>
      </c>
    </row>
    <row r="37" spans="1:15" x14ac:dyDescent="0.3">
      <c r="A37" s="41">
        <v>32</v>
      </c>
      <c r="B37" s="17"/>
      <c r="C37" s="42"/>
      <c r="D37" s="17"/>
      <c r="E37" s="2"/>
      <c r="F37" s="70"/>
      <c r="G37" s="70"/>
      <c r="H37" s="8"/>
      <c r="I37" s="18">
        <f>VLOOKUP(D37,'LOOK UP'!$A$1:$B$65, 2, FALSE)</f>
        <v>0</v>
      </c>
      <c r="J37" s="9">
        <f>VLOOKUP(E37,'LOOK UP'!$A$1:$B$65, 2, FALSE)</f>
        <v>0</v>
      </c>
      <c r="K37" s="9">
        <f>VLOOKUP(F37,'LOOK UP'!$A$1:$B$65, 2, FALSE)</f>
        <v>0</v>
      </c>
      <c r="L37" s="9">
        <f>VLOOKUP(G37,'LOOK UP'!$A$1:$B$65, 2, FALSE)</f>
        <v>0</v>
      </c>
      <c r="M37" s="22">
        <f>VLOOKUP(H37,'LOOK UP'!$A$1:$B$65, 2, FALSE)</f>
        <v>0</v>
      </c>
      <c r="N37" s="17">
        <f t="shared" si="0"/>
        <v>0</v>
      </c>
      <c r="O37" s="52">
        <f t="shared" si="1"/>
        <v>0</v>
      </c>
    </row>
    <row r="38" spans="1:15" x14ac:dyDescent="0.3">
      <c r="A38" s="41">
        <v>33</v>
      </c>
      <c r="B38" s="17"/>
      <c r="C38" s="42"/>
      <c r="D38" s="17"/>
      <c r="E38" s="2"/>
      <c r="F38" s="32"/>
      <c r="G38" s="32"/>
      <c r="H38" s="8"/>
      <c r="I38" s="18">
        <f>VLOOKUP(D38,'LOOK UP'!$A$1:$B$65, 2, FALSE)</f>
        <v>0</v>
      </c>
      <c r="J38" s="9">
        <f>VLOOKUP(E38,'LOOK UP'!$A$1:$B$65, 2, FALSE)</f>
        <v>0</v>
      </c>
      <c r="K38" s="9">
        <f>VLOOKUP(F38,'LOOK UP'!$A$1:$B$65, 2, FALSE)</f>
        <v>0</v>
      </c>
      <c r="L38" s="9">
        <f>VLOOKUP(G38,'LOOK UP'!$A$1:$B$65, 2, FALSE)</f>
        <v>0</v>
      </c>
      <c r="M38" s="22">
        <f>VLOOKUP(H38,'LOOK UP'!$A$1:$B$65, 2, FALSE)</f>
        <v>0</v>
      </c>
      <c r="N38" s="17">
        <f t="shared" si="0"/>
        <v>0</v>
      </c>
      <c r="O38" s="52">
        <f t="shared" si="1"/>
        <v>0</v>
      </c>
    </row>
    <row r="39" spans="1:15" x14ac:dyDescent="0.3">
      <c r="A39" s="41">
        <v>34</v>
      </c>
      <c r="B39" s="17"/>
      <c r="C39" s="42"/>
      <c r="D39" s="17"/>
      <c r="E39" s="2"/>
      <c r="F39" s="31"/>
      <c r="G39" s="31"/>
      <c r="H39" s="8"/>
      <c r="I39" s="18">
        <f>VLOOKUP(D39,'LOOK UP'!$A$1:$B$65, 2, FALSE)</f>
        <v>0</v>
      </c>
      <c r="J39" s="9">
        <f>VLOOKUP(E39,'LOOK UP'!$A$1:$B$65, 2, FALSE)</f>
        <v>0</v>
      </c>
      <c r="K39" s="9">
        <f>VLOOKUP(F39,'LOOK UP'!$A$1:$B$65, 2, FALSE)</f>
        <v>0</v>
      </c>
      <c r="L39" s="9">
        <f>VLOOKUP(G39,'LOOK UP'!$A$1:$B$65, 2, FALSE)</f>
        <v>0</v>
      </c>
      <c r="M39" s="22">
        <f>VLOOKUP(H39,'LOOK UP'!$A$1:$B$65, 2, FALSE)</f>
        <v>0</v>
      </c>
      <c r="N39" s="17">
        <f t="shared" si="0"/>
        <v>0</v>
      </c>
      <c r="O39" s="52">
        <f t="shared" si="1"/>
        <v>0</v>
      </c>
    </row>
    <row r="40" spans="1:15" x14ac:dyDescent="0.3">
      <c r="A40" s="41">
        <v>35</v>
      </c>
      <c r="B40" s="17"/>
      <c r="C40" s="42"/>
      <c r="D40" s="17"/>
      <c r="E40" s="2"/>
      <c r="F40" s="2"/>
      <c r="G40" s="2"/>
      <c r="H40" s="8"/>
      <c r="I40" s="18">
        <f>VLOOKUP(D40,'LOOK UP'!$A$1:$B$65, 2, FALSE)</f>
        <v>0</v>
      </c>
      <c r="J40" s="9">
        <f>VLOOKUP(E40,'LOOK UP'!$A$1:$B$65, 2, FALSE)</f>
        <v>0</v>
      </c>
      <c r="K40" s="9">
        <f>VLOOKUP(F40,'LOOK UP'!$A$1:$B$65, 2, FALSE)</f>
        <v>0</v>
      </c>
      <c r="L40" s="9">
        <f>VLOOKUP(G40,'LOOK UP'!$A$1:$B$65, 2, FALSE)</f>
        <v>0</v>
      </c>
      <c r="M40" s="22">
        <f>VLOOKUP(H40,'LOOK UP'!$A$1:$B$65, 2, FALSE)</f>
        <v>0</v>
      </c>
      <c r="N40" s="17">
        <f t="shared" si="0"/>
        <v>0</v>
      </c>
      <c r="O40" s="52">
        <f t="shared" si="1"/>
        <v>0</v>
      </c>
    </row>
    <row r="41" spans="1:15" x14ac:dyDescent="0.3">
      <c r="A41" s="41">
        <v>36</v>
      </c>
      <c r="B41" s="17"/>
      <c r="C41" s="42"/>
      <c r="D41" s="17"/>
      <c r="E41" s="2"/>
      <c r="F41" s="2"/>
      <c r="G41" s="2"/>
      <c r="H41" s="8"/>
      <c r="I41" s="18">
        <f>VLOOKUP(D41,'LOOK UP'!$A$1:$B$65, 2, FALSE)</f>
        <v>0</v>
      </c>
      <c r="J41" s="9">
        <f>VLOOKUP(E41,'LOOK UP'!$A$1:$B$65, 2, FALSE)</f>
        <v>0</v>
      </c>
      <c r="K41" s="9">
        <f>VLOOKUP(F41,'LOOK UP'!$A$1:$B$65, 2, FALSE)</f>
        <v>0</v>
      </c>
      <c r="L41" s="9">
        <f>VLOOKUP(G41,'LOOK UP'!$A$1:$B$65, 2, FALSE)</f>
        <v>0</v>
      </c>
      <c r="M41" s="22">
        <f>VLOOKUP(H41,'LOOK UP'!$A$1:$B$65, 2, FALSE)</f>
        <v>0</v>
      </c>
      <c r="N41" s="17">
        <f t="shared" si="0"/>
        <v>0</v>
      </c>
      <c r="O41" s="52">
        <f t="shared" si="1"/>
        <v>0</v>
      </c>
    </row>
    <row r="42" spans="1:15" x14ac:dyDescent="0.3">
      <c r="A42" s="41">
        <v>37</v>
      </c>
      <c r="B42" s="17"/>
      <c r="C42" s="42"/>
      <c r="D42" s="17"/>
      <c r="E42" s="2"/>
      <c r="F42" s="31"/>
      <c r="G42" s="31"/>
      <c r="H42" s="8"/>
      <c r="I42" s="18">
        <f>VLOOKUP(D42,'LOOK UP'!$A$1:$B$65, 2, FALSE)</f>
        <v>0</v>
      </c>
      <c r="J42" s="9">
        <f>VLOOKUP(E42,'LOOK UP'!$A$1:$B$65, 2, FALSE)</f>
        <v>0</v>
      </c>
      <c r="K42" s="9">
        <f>VLOOKUP(F42,'LOOK UP'!$A$1:$B$65, 2, FALSE)</f>
        <v>0</v>
      </c>
      <c r="L42" s="9">
        <f>VLOOKUP(G42,'LOOK UP'!$A$1:$B$65, 2, FALSE)</f>
        <v>0</v>
      </c>
      <c r="M42" s="22">
        <f>VLOOKUP(H42,'LOOK UP'!$A$1:$B$65, 2, FALSE)</f>
        <v>0</v>
      </c>
      <c r="N42" s="17">
        <f t="shared" si="0"/>
        <v>0</v>
      </c>
      <c r="O42" s="52">
        <f t="shared" si="1"/>
        <v>0</v>
      </c>
    </row>
    <row r="43" spans="1:15" x14ac:dyDescent="0.3">
      <c r="A43" s="41">
        <v>38</v>
      </c>
      <c r="B43" s="17"/>
      <c r="C43" s="42"/>
      <c r="D43" s="17"/>
      <c r="E43" s="2"/>
      <c r="F43" s="2"/>
      <c r="G43" s="2"/>
      <c r="H43" s="8"/>
      <c r="I43" s="18">
        <f>VLOOKUP(D43,'LOOK UP'!$A$1:$B$65, 2, FALSE)</f>
        <v>0</v>
      </c>
      <c r="J43" s="9">
        <f>VLOOKUP(E43,'LOOK UP'!$A$1:$B$65, 2, FALSE)</f>
        <v>0</v>
      </c>
      <c r="K43" s="9">
        <f>VLOOKUP(F43,'LOOK UP'!$A$1:$B$65, 2, FALSE)</f>
        <v>0</v>
      </c>
      <c r="L43" s="9">
        <f>VLOOKUP(G43,'LOOK UP'!$A$1:$B$65, 2, FALSE)</f>
        <v>0</v>
      </c>
      <c r="M43" s="22">
        <f>VLOOKUP(H43,'LOOK UP'!$A$1:$B$65, 2, FALSE)</f>
        <v>0</v>
      </c>
      <c r="N43" s="17">
        <f t="shared" si="0"/>
        <v>0</v>
      </c>
      <c r="O43" s="52">
        <f t="shared" si="1"/>
        <v>0</v>
      </c>
    </row>
    <row r="44" spans="1:15" x14ac:dyDescent="0.3">
      <c r="A44" s="41">
        <v>39</v>
      </c>
      <c r="B44" s="17"/>
      <c r="C44" s="42"/>
      <c r="D44" s="17"/>
      <c r="E44" s="2"/>
      <c r="F44" s="2"/>
      <c r="G44" s="2"/>
      <c r="H44" s="8"/>
      <c r="I44" s="18">
        <f>VLOOKUP(D44,'LOOK UP'!$A$1:$B$65, 2, FALSE)</f>
        <v>0</v>
      </c>
      <c r="J44" s="9">
        <f>VLOOKUP(E44,'LOOK UP'!$A$1:$B$65, 2, FALSE)</f>
        <v>0</v>
      </c>
      <c r="K44" s="9">
        <f>VLOOKUP(F44,'LOOK UP'!$A$1:$B$65, 2, FALSE)</f>
        <v>0</v>
      </c>
      <c r="L44" s="9">
        <f>VLOOKUP(G44,'LOOK UP'!$A$1:$B$65, 2, FALSE)</f>
        <v>0</v>
      </c>
      <c r="M44" s="22">
        <f>VLOOKUP(H44,'LOOK UP'!$A$1:$B$65, 2, FALSE)</f>
        <v>0</v>
      </c>
      <c r="N44" s="17">
        <f t="shared" si="0"/>
        <v>0</v>
      </c>
      <c r="O44" s="52">
        <f t="shared" si="1"/>
        <v>0</v>
      </c>
    </row>
    <row r="45" spans="1:15" ht="16.2" thickBot="1" x14ac:dyDescent="0.35">
      <c r="A45" s="43">
        <v>40</v>
      </c>
      <c r="B45" s="17"/>
      <c r="C45" s="42"/>
      <c r="D45" s="17"/>
      <c r="E45" s="2"/>
      <c r="F45" s="16"/>
      <c r="G45" s="16"/>
      <c r="H45" s="8"/>
      <c r="I45" s="18">
        <f>VLOOKUP(D45,'LOOK UP'!$A$1:$B$65, 2, FALSE)</f>
        <v>0</v>
      </c>
      <c r="J45" s="9">
        <f>VLOOKUP(E45,'LOOK UP'!$A$1:$B$65, 2, FALSE)</f>
        <v>0</v>
      </c>
      <c r="K45" s="9">
        <f>VLOOKUP(F45,'LOOK UP'!$A$1:$B$65, 2, FALSE)</f>
        <v>0</v>
      </c>
      <c r="L45" s="9">
        <f>VLOOKUP(G45,'LOOK UP'!$A$1:$B$65, 2, FALSE)</f>
        <v>0</v>
      </c>
      <c r="M45" s="22">
        <f>VLOOKUP(H45,'LOOK UP'!$A$1:$B$65, 2, FALSE)</f>
        <v>0</v>
      </c>
      <c r="N45" s="17">
        <f t="shared" si="0"/>
        <v>0</v>
      </c>
      <c r="O45" s="52">
        <f t="shared" si="1"/>
        <v>0</v>
      </c>
    </row>
  </sheetData>
  <sortState xmlns:xlrd2="http://schemas.microsoft.com/office/spreadsheetml/2017/richdata2" ref="B8:O18">
    <sortCondition descending="1" ref="O8:O18"/>
  </sortState>
  <mergeCells count="3">
    <mergeCell ref="D1:M4"/>
    <mergeCell ref="C1:C4"/>
    <mergeCell ref="A5:C6"/>
  </mergeCells>
  <pageMargins left="0.7" right="0.7" top="0.75" bottom="0.75" header="0.3" footer="0.3"/>
  <pageSetup paperSize="9" scale="71" fitToHeight="0" orientation="landscape" horizontalDpi="300" verticalDpi="300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64"/>
  <sheetViews>
    <sheetView workbookViewId="0">
      <selection activeCell="H27" sqref="H27"/>
    </sheetView>
  </sheetViews>
  <sheetFormatPr defaultRowHeight="14.4" x14ac:dyDescent="0.3"/>
  <sheetData>
    <row r="1" spans="1:2" x14ac:dyDescent="0.3">
      <c r="A1" t="s">
        <v>29</v>
      </c>
      <c r="B1" t="s">
        <v>30</v>
      </c>
    </row>
    <row r="2" spans="1:2" x14ac:dyDescent="0.3">
      <c r="A2">
        <v>0</v>
      </c>
      <c r="B2">
        <v>0</v>
      </c>
    </row>
    <row r="3" spans="1:2" x14ac:dyDescent="0.3">
      <c r="A3">
        <v>1</v>
      </c>
      <c r="B3">
        <v>35</v>
      </c>
    </row>
    <row r="4" spans="1:2" x14ac:dyDescent="0.3">
      <c r="A4">
        <v>2</v>
      </c>
      <c r="B4">
        <v>30</v>
      </c>
    </row>
    <row r="5" spans="1:2" x14ac:dyDescent="0.3">
      <c r="A5">
        <v>3</v>
      </c>
      <c r="B5">
        <v>25</v>
      </c>
    </row>
    <row r="6" spans="1:2" x14ac:dyDescent="0.3">
      <c r="A6">
        <v>4</v>
      </c>
      <c r="B6">
        <v>23</v>
      </c>
    </row>
    <row r="7" spans="1:2" x14ac:dyDescent="0.3">
      <c r="A7">
        <v>5</v>
      </c>
      <c r="B7">
        <v>21</v>
      </c>
    </row>
    <row r="8" spans="1:2" x14ac:dyDescent="0.3">
      <c r="A8">
        <v>6</v>
      </c>
      <c r="B8">
        <v>19</v>
      </c>
    </row>
    <row r="9" spans="1:2" x14ac:dyDescent="0.3">
      <c r="A9">
        <v>7</v>
      </c>
      <c r="B9">
        <v>17</v>
      </c>
    </row>
    <row r="10" spans="1:2" x14ac:dyDescent="0.3">
      <c r="A10">
        <v>8</v>
      </c>
      <c r="B10">
        <v>15</v>
      </c>
    </row>
    <row r="11" spans="1:2" x14ac:dyDescent="0.3">
      <c r="A11">
        <v>9</v>
      </c>
      <c r="B11">
        <v>13</v>
      </c>
    </row>
    <row r="12" spans="1:2" x14ac:dyDescent="0.3">
      <c r="A12">
        <v>10</v>
      </c>
      <c r="B12">
        <v>11</v>
      </c>
    </row>
    <row r="13" spans="1:2" x14ac:dyDescent="0.3">
      <c r="A13">
        <v>11</v>
      </c>
      <c r="B13">
        <v>10</v>
      </c>
    </row>
    <row r="14" spans="1:2" x14ac:dyDescent="0.3">
      <c r="A14">
        <v>12</v>
      </c>
      <c r="B14">
        <v>9</v>
      </c>
    </row>
    <row r="15" spans="1:2" x14ac:dyDescent="0.3">
      <c r="A15">
        <v>13</v>
      </c>
      <c r="B15">
        <v>8</v>
      </c>
    </row>
    <row r="16" spans="1:2" x14ac:dyDescent="0.3">
      <c r="A16">
        <v>14</v>
      </c>
      <c r="B16">
        <v>7</v>
      </c>
    </row>
    <row r="17" spans="1:2" x14ac:dyDescent="0.3">
      <c r="A17">
        <v>15</v>
      </c>
      <c r="B17">
        <v>6</v>
      </c>
    </row>
    <row r="18" spans="1:2" x14ac:dyDescent="0.3">
      <c r="A18">
        <v>16</v>
      </c>
      <c r="B18">
        <v>5</v>
      </c>
    </row>
    <row r="19" spans="1:2" x14ac:dyDescent="0.3">
      <c r="A19">
        <v>17</v>
      </c>
      <c r="B19">
        <v>4</v>
      </c>
    </row>
    <row r="20" spans="1:2" x14ac:dyDescent="0.3">
      <c r="A20">
        <v>18</v>
      </c>
      <c r="B20">
        <v>3</v>
      </c>
    </row>
    <row r="21" spans="1:2" x14ac:dyDescent="0.3">
      <c r="A21">
        <v>19</v>
      </c>
      <c r="B21">
        <v>2</v>
      </c>
    </row>
    <row r="22" spans="1:2" x14ac:dyDescent="0.3">
      <c r="A22">
        <v>20</v>
      </c>
      <c r="B22">
        <v>1</v>
      </c>
    </row>
    <row r="23" spans="1:2" x14ac:dyDescent="0.3">
      <c r="A23">
        <v>21</v>
      </c>
      <c r="B23">
        <v>0</v>
      </c>
    </row>
    <row r="24" spans="1:2" x14ac:dyDescent="0.3">
      <c r="A24">
        <v>22</v>
      </c>
      <c r="B24">
        <v>0</v>
      </c>
    </row>
    <row r="25" spans="1:2" x14ac:dyDescent="0.3">
      <c r="A25">
        <v>23</v>
      </c>
      <c r="B25">
        <v>0</v>
      </c>
    </row>
    <row r="26" spans="1:2" x14ac:dyDescent="0.3">
      <c r="A26">
        <v>24</v>
      </c>
      <c r="B26">
        <v>0</v>
      </c>
    </row>
    <row r="27" spans="1:2" x14ac:dyDescent="0.3">
      <c r="A27">
        <v>25</v>
      </c>
      <c r="B27">
        <v>0</v>
      </c>
    </row>
    <row r="28" spans="1:2" x14ac:dyDescent="0.3">
      <c r="A28">
        <v>26</v>
      </c>
      <c r="B28">
        <v>0</v>
      </c>
    </row>
    <row r="29" spans="1:2" x14ac:dyDescent="0.3">
      <c r="A29">
        <v>27</v>
      </c>
      <c r="B29">
        <v>0</v>
      </c>
    </row>
    <row r="30" spans="1:2" x14ac:dyDescent="0.3">
      <c r="A30">
        <v>28</v>
      </c>
      <c r="B30">
        <v>0</v>
      </c>
    </row>
    <row r="31" spans="1:2" x14ac:dyDescent="0.3">
      <c r="A31">
        <v>29</v>
      </c>
      <c r="B31">
        <v>0</v>
      </c>
    </row>
    <row r="32" spans="1:2" x14ac:dyDescent="0.3">
      <c r="A32">
        <v>30</v>
      </c>
      <c r="B32">
        <v>0</v>
      </c>
    </row>
    <row r="33" spans="1:2" x14ac:dyDescent="0.3">
      <c r="A33">
        <v>31</v>
      </c>
      <c r="B33">
        <v>0</v>
      </c>
    </row>
    <row r="34" spans="1:2" x14ac:dyDescent="0.3">
      <c r="A34">
        <v>32</v>
      </c>
      <c r="B34">
        <v>0</v>
      </c>
    </row>
    <row r="35" spans="1:2" x14ac:dyDescent="0.3">
      <c r="A35">
        <v>33</v>
      </c>
      <c r="B35">
        <v>0</v>
      </c>
    </row>
    <row r="36" spans="1:2" x14ac:dyDescent="0.3">
      <c r="A36">
        <v>34</v>
      </c>
      <c r="B36">
        <v>0</v>
      </c>
    </row>
    <row r="37" spans="1:2" x14ac:dyDescent="0.3">
      <c r="A37">
        <v>35</v>
      </c>
      <c r="B37">
        <v>0</v>
      </c>
    </row>
    <row r="38" spans="1:2" x14ac:dyDescent="0.3">
      <c r="A38">
        <v>36</v>
      </c>
      <c r="B38">
        <v>0</v>
      </c>
    </row>
    <row r="39" spans="1:2" x14ac:dyDescent="0.3">
      <c r="A39">
        <v>37</v>
      </c>
      <c r="B39">
        <v>0</v>
      </c>
    </row>
    <row r="40" spans="1:2" x14ac:dyDescent="0.3">
      <c r="A40">
        <v>38</v>
      </c>
      <c r="B40">
        <v>0</v>
      </c>
    </row>
    <row r="41" spans="1:2" x14ac:dyDescent="0.3">
      <c r="A41">
        <v>39</v>
      </c>
      <c r="B41">
        <v>0</v>
      </c>
    </row>
    <row r="42" spans="1:2" x14ac:dyDescent="0.3">
      <c r="A42">
        <v>40</v>
      </c>
      <c r="B42">
        <v>0</v>
      </c>
    </row>
    <row r="43" spans="1:2" x14ac:dyDescent="0.3">
      <c r="A43">
        <v>41</v>
      </c>
      <c r="B43">
        <v>0</v>
      </c>
    </row>
    <row r="44" spans="1:2" x14ac:dyDescent="0.3">
      <c r="A44">
        <v>42</v>
      </c>
      <c r="B44">
        <v>0</v>
      </c>
    </row>
    <row r="45" spans="1:2" x14ac:dyDescent="0.3">
      <c r="A45">
        <v>43</v>
      </c>
      <c r="B45">
        <v>0</v>
      </c>
    </row>
    <row r="46" spans="1:2" x14ac:dyDescent="0.3">
      <c r="A46">
        <v>44</v>
      </c>
      <c r="B46">
        <v>0</v>
      </c>
    </row>
    <row r="47" spans="1:2" x14ac:dyDescent="0.3">
      <c r="A47">
        <v>45</v>
      </c>
      <c r="B47">
        <v>0</v>
      </c>
    </row>
    <row r="48" spans="1:2" x14ac:dyDescent="0.3">
      <c r="A48">
        <v>46</v>
      </c>
      <c r="B48">
        <v>0</v>
      </c>
    </row>
    <row r="49" spans="1:2" x14ac:dyDescent="0.3">
      <c r="A49">
        <v>47</v>
      </c>
      <c r="B49">
        <v>0</v>
      </c>
    </row>
    <row r="50" spans="1:2" x14ac:dyDescent="0.3">
      <c r="A50">
        <v>48</v>
      </c>
      <c r="B50">
        <v>0</v>
      </c>
    </row>
    <row r="51" spans="1:2" x14ac:dyDescent="0.3">
      <c r="A51">
        <v>49</v>
      </c>
      <c r="B51">
        <v>0</v>
      </c>
    </row>
    <row r="52" spans="1:2" x14ac:dyDescent="0.3">
      <c r="A52">
        <v>50</v>
      </c>
      <c r="B52">
        <v>0</v>
      </c>
    </row>
    <row r="53" spans="1:2" x14ac:dyDescent="0.3">
      <c r="A53">
        <v>51</v>
      </c>
      <c r="B53">
        <v>0</v>
      </c>
    </row>
    <row r="54" spans="1:2" x14ac:dyDescent="0.3">
      <c r="A54">
        <v>52</v>
      </c>
      <c r="B54">
        <v>0</v>
      </c>
    </row>
    <row r="55" spans="1:2" x14ac:dyDescent="0.3">
      <c r="A55">
        <v>53</v>
      </c>
      <c r="B55">
        <v>0</v>
      </c>
    </row>
    <row r="56" spans="1:2" x14ac:dyDescent="0.3">
      <c r="A56">
        <v>54</v>
      </c>
      <c r="B56">
        <v>0</v>
      </c>
    </row>
    <row r="57" spans="1:2" x14ac:dyDescent="0.3">
      <c r="A57">
        <v>55</v>
      </c>
      <c r="B57">
        <v>0</v>
      </c>
    </row>
    <row r="58" spans="1:2" x14ac:dyDescent="0.3">
      <c r="A58">
        <v>56</v>
      </c>
      <c r="B58">
        <v>0</v>
      </c>
    </row>
    <row r="59" spans="1:2" x14ac:dyDescent="0.3">
      <c r="A59">
        <v>57</v>
      </c>
      <c r="B59">
        <v>0</v>
      </c>
    </row>
    <row r="60" spans="1:2" x14ac:dyDescent="0.3">
      <c r="A60">
        <v>58</v>
      </c>
      <c r="B60">
        <v>0</v>
      </c>
    </row>
    <row r="61" spans="1:2" x14ac:dyDescent="0.3">
      <c r="A61">
        <v>59</v>
      </c>
      <c r="B61">
        <v>0</v>
      </c>
    </row>
    <row r="62" spans="1:2" x14ac:dyDescent="0.3">
      <c r="A62">
        <v>60</v>
      </c>
      <c r="B62">
        <v>0</v>
      </c>
    </row>
    <row r="63" spans="1:2" x14ac:dyDescent="0.3">
      <c r="A63" t="s">
        <v>23</v>
      </c>
      <c r="B63">
        <v>0</v>
      </c>
    </row>
    <row r="64" spans="1:2" x14ac:dyDescent="0.3">
      <c r="A64" t="s">
        <v>27</v>
      </c>
      <c r="B6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C3B37-3C7E-477F-A41D-B2964BFBF92C}">
  <sheetPr>
    <pageSetUpPr fitToPage="1"/>
  </sheetPr>
  <dimension ref="A1:H11"/>
  <sheetViews>
    <sheetView workbookViewId="0"/>
  </sheetViews>
  <sheetFormatPr defaultColWidth="9.21875" defaultRowHeight="14.4" x14ac:dyDescent="0.3"/>
  <cols>
    <col min="1" max="1" width="8.21875" style="39" bestFit="1" customWidth="1"/>
    <col min="2" max="2" width="29" style="39" customWidth="1"/>
    <col min="3" max="4" width="18.5546875" style="39" customWidth="1"/>
    <col min="5" max="5" width="20.5546875" style="39" bestFit="1" customWidth="1"/>
    <col min="6" max="6" width="20.5546875" style="39" customWidth="1"/>
    <col min="7" max="7" width="18.5546875" style="39" customWidth="1"/>
    <col min="8" max="8" width="9.5546875" style="39" customWidth="1"/>
    <col min="9" max="16384" width="9.21875" style="39"/>
  </cols>
  <sheetData>
    <row r="1" spans="1:8" ht="41.1" customHeight="1" x14ac:dyDescent="0.3">
      <c r="C1" s="137" t="str">
        <f>'Club-Team Series'!C1:H2</f>
        <v>Scottish National Alba Series 2023</v>
      </c>
      <c r="D1" s="137"/>
      <c r="E1" s="137"/>
      <c r="F1" s="137"/>
      <c r="G1" s="137"/>
      <c r="H1" s="137"/>
    </row>
    <row r="2" spans="1:8" ht="25.5" customHeight="1" x14ac:dyDescent="0.3">
      <c r="C2" s="137"/>
      <c r="D2" s="137"/>
      <c r="E2" s="137"/>
      <c r="F2" s="137"/>
      <c r="G2" s="137"/>
      <c r="H2" s="137"/>
    </row>
    <row r="3" spans="1:8" ht="25.8" x14ac:dyDescent="0.5">
      <c r="C3" s="137" t="s">
        <v>78</v>
      </c>
      <c r="D3" s="137"/>
      <c r="E3" s="137"/>
      <c r="F3" s="137"/>
      <c r="G3" s="137"/>
      <c r="H3" s="137"/>
    </row>
    <row r="4" spans="1:8" x14ac:dyDescent="0.3">
      <c r="C4" s="45"/>
      <c r="D4" s="46"/>
      <c r="E4" s="47"/>
      <c r="F4" s="47"/>
      <c r="G4" s="47"/>
      <c r="H4" s="47"/>
    </row>
    <row r="5" spans="1:8" s="47" customFormat="1" x14ac:dyDescent="0.3"/>
    <row r="6" spans="1:8" s="47" customFormat="1" ht="30" customHeight="1" x14ac:dyDescent="0.3">
      <c r="A6" s="49" t="s">
        <v>29</v>
      </c>
      <c r="B6" s="49" t="s">
        <v>8</v>
      </c>
      <c r="C6" s="29" t="s">
        <v>133</v>
      </c>
      <c r="D6" s="29" t="s">
        <v>5</v>
      </c>
      <c r="E6" s="29" t="s">
        <v>134</v>
      </c>
      <c r="F6" s="29" t="s">
        <v>135</v>
      </c>
      <c r="G6" s="110" t="s">
        <v>136</v>
      </c>
      <c r="H6" s="50" t="s">
        <v>77</v>
      </c>
    </row>
    <row r="7" spans="1:8" x14ac:dyDescent="0.3">
      <c r="A7" s="6">
        <v>1</v>
      </c>
      <c r="B7" s="48" t="s">
        <v>79</v>
      </c>
      <c r="C7" s="48"/>
      <c r="D7" s="48"/>
      <c r="E7" s="73"/>
      <c r="F7" s="73"/>
      <c r="G7" s="48"/>
      <c r="H7" s="51">
        <f>SUM(C7:G7)</f>
        <v>0</v>
      </c>
    </row>
    <row r="8" spans="1:8" x14ac:dyDescent="0.3">
      <c r="A8" s="6">
        <v>2</v>
      </c>
      <c r="B8" s="48" t="s">
        <v>80</v>
      </c>
      <c r="D8" s="48"/>
      <c r="E8" s="73"/>
      <c r="F8" s="73"/>
      <c r="G8" s="48"/>
      <c r="H8" s="51">
        <f>SUM(C8:G8)</f>
        <v>0</v>
      </c>
    </row>
    <row r="9" spans="1:8" x14ac:dyDescent="0.3">
      <c r="A9" s="6">
        <v>3</v>
      </c>
      <c r="B9" s="48" t="s">
        <v>81</v>
      </c>
      <c r="C9" s="48"/>
      <c r="D9" s="48"/>
      <c r="E9" s="73"/>
      <c r="F9" s="73"/>
      <c r="G9" s="48"/>
      <c r="H9" s="51">
        <f>SUM(C9:G9)</f>
        <v>0</v>
      </c>
    </row>
    <row r="10" spans="1:8" x14ac:dyDescent="0.3">
      <c r="A10" s="6">
        <v>4</v>
      </c>
      <c r="B10" s="48" t="s">
        <v>82</v>
      </c>
      <c r="C10" s="48"/>
      <c r="D10" s="48"/>
      <c r="E10" s="73"/>
      <c r="F10" s="73"/>
      <c r="G10" s="48"/>
      <c r="H10" s="51">
        <f>SUM(C10:G10)</f>
        <v>0</v>
      </c>
    </row>
    <row r="11" spans="1:8" x14ac:dyDescent="0.3">
      <c r="A11" s="6">
        <v>5</v>
      </c>
      <c r="B11" s="48" t="s">
        <v>83</v>
      </c>
      <c r="C11" s="48"/>
      <c r="D11" s="48"/>
      <c r="E11" s="73"/>
      <c r="F11" s="73"/>
      <c r="G11" s="48"/>
      <c r="H11" s="51">
        <f>SUM(C11:G11)</f>
        <v>0</v>
      </c>
    </row>
  </sheetData>
  <sortState xmlns:xlrd2="http://schemas.microsoft.com/office/spreadsheetml/2017/richdata2" ref="A7:H11">
    <sortCondition descending="1" ref="H7:H11"/>
  </sortState>
  <mergeCells count="2">
    <mergeCell ref="C1:H2"/>
    <mergeCell ref="C3:H3"/>
  </mergeCells>
  <pageMargins left="0.7" right="0.7" top="0.75" bottom="0.75" header="0.3" footer="0.3"/>
  <pageSetup paperSize="9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FF3D7-C6F9-4166-B4A2-D5AB5DCDADD2}">
  <sheetPr>
    <pageSetUpPr fitToPage="1"/>
  </sheetPr>
  <dimension ref="A1:N31"/>
  <sheetViews>
    <sheetView workbookViewId="0"/>
  </sheetViews>
  <sheetFormatPr defaultColWidth="9.21875" defaultRowHeight="14.4" x14ac:dyDescent="0.3"/>
  <cols>
    <col min="1" max="1" width="8.21875" style="39" bestFit="1" customWidth="1"/>
    <col min="2" max="2" width="32" style="39" customWidth="1"/>
    <col min="3" max="3" width="25.44140625" style="39" bestFit="1" customWidth="1"/>
    <col min="4" max="7" width="18.5546875" style="39" customWidth="1"/>
    <col min="8" max="8" width="9.5546875" style="39" customWidth="1"/>
    <col min="9" max="12" width="9.21875" style="39"/>
    <col min="13" max="13" width="30.21875" style="39" bestFit="1" customWidth="1"/>
    <col min="14" max="16384" width="9.21875" style="39"/>
  </cols>
  <sheetData>
    <row r="1" spans="1:14" ht="49.5" customHeight="1" x14ac:dyDescent="0.3">
      <c r="C1" s="137" t="s">
        <v>74</v>
      </c>
      <c r="D1" s="137"/>
      <c r="E1" s="137"/>
      <c r="F1" s="137"/>
      <c r="G1" s="137"/>
      <c r="H1" s="137"/>
    </row>
    <row r="2" spans="1:14" ht="14.55" customHeight="1" x14ac:dyDescent="0.3">
      <c r="C2" s="137"/>
      <c r="D2" s="137"/>
      <c r="E2" s="137"/>
      <c r="F2" s="137"/>
      <c r="G2" s="137"/>
      <c r="H2" s="137"/>
    </row>
    <row r="3" spans="1:14" ht="25.95" customHeight="1" x14ac:dyDescent="0.5">
      <c r="C3" s="137" t="s">
        <v>75</v>
      </c>
      <c r="D3" s="137"/>
      <c r="E3" s="137"/>
      <c r="F3" s="137"/>
      <c r="G3" s="137"/>
      <c r="H3" s="137"/>
    </row>
    <row r="4" spans="1:14" ht="15" customHeight="1" x14ac:dyDescent="0.3">
      <c r="C4" s="45"/>
      <c r="D4" s="46"/>
      <c r="E4" s="47"/>
      <c r="F4" s="47"/>
      <c r="G4" s="47"/>
      <c r="H4" s="47"/>
    </row>
    <row r="5" spans="1:14" s="47" customFormat="1" x14ac:dyDescent="0.3"/>
    <row r="6" spans="1:14" s="47" customFormat="1" ht="45.75" customHeight="1" x14ac:dyDescent="0.3">
      <c r="A6" s="49" t="s">
        <v>29</v>
      </c>
      <c r="B6" s="49" t="s">
        <v>76</v>
      </c>
      <c r="C6" s="29" t="s">
        <v>133</v>
      </c>
      <c r="D6" s="29" t="s">
        <v>5</v>
      </c>
      <c r="E6" s="29" t="s">
        <v>134</v>
      </c>
      <c r="F6" s="29" t="s">
        <v>135</v>
      </c>
      <c r="G6" s="110" t="s">
        <v>136</v>
      </c>
      <c r="H6" s="50" t="s">
        <v>77</v>
      </c>
      <c r="M6" s="39"/>
      <c r="N6" s="94"/>
    </row>
    <row r="7" spans="1:14" ht="15" customHeight="1" x14ac:dyDescent="0.3">
      <c r="A7" s="6">
        <v>1</v>
      </c>
      <c r="B7" s="48"/>
      <c r="C7" s="2"/>
      <c r="D7" s="48"/>
      <c r="E7" s="73"/>
      <c r="F7" s="73"/>
      <c r="G7" s="48"/>
      <c r="H7" s="51">
        <f t="shared" ref="H7:H31" si="0">SUM(C7:G7)</f>
        <v>0</v>
      </c>
      <c r="N7"/>
    </row>
    <row r="8" spans="1:14" ht="15" customHeight="1" x14ac:dyDescent="0.3">
      <c r="A8" s="6">
        <v>2</v>
      </c>
      <c r="C8" s="2"/>
      <c r="D8" s="48"/>
      <c r="E8" s="73"/>
      <c r="F8" s="73"/>
      <c r="G8" s="48"/>
      <c r="H8" s="51">
        <f t="shared" si="0"/>
        <v>0</v>
      </c>
      <c r="N8"/>
    </row>
    <row r="9" spans="1:14" ht="15" customHeight="1" x14ac:dyDescent="0.3">
      <c r="A9" s="6">
        <v>13</v>
      </c>
      <c r="B9" s="48"/>
      <c r="C9" s="2"/>
      <c r="D9" s="48"/>
      <c r="E9" s="73"/>
      <c r="F9" s="73"/>
      <c r="G9" s="48"/>
      <c r="H9" s="51">
        <f t="shared" si="0"/>
        <v>0</v>
      </c>
      <c r="N9"/>
    </row>
    <row r="10" spans="1:14" ht="15" customHeight="1" x14ac:dyDescent="0.3">
      <c r="A10" s="6">
        <v>3</v>
      </c>
      <c r="B10" s="48"/>
      <c r="C10" s="2"/>
      <c r="D10" s="48"/>
      <c r="E10" s="73"/>
      <c r="F10" s="73"/>
      <c r="G10" s="48"/>
      <c r="H10" s="51">
        <f t="shared" si="0"/>
        <v>0</v>
      </c>
      <c r="N10"/>
    </row>
    <row r="11" spans="1:14" ht="15" customHeight="1" x14ac:dyDescent="0.3">
      <c r="A11" s="6">
        <v>12</v>
      </c>
      <c r="B11" s="48"/>
      <c r="C11" s="2"/>
      <c r="D11" s="48"/>
      <c r="E11" s="73"/>
      <c r="F11" s="73"/>
      <c r="G11" s="48"/>
      <c r="H11" s="51">
        <f t="shared" si="0"/>
        <v>0</v>
      </c>
      <c r="N11"/>
    </row>
    <row r="12" spans="1:14" ht="15" customHeight="1" x14ac:dyDescent="0.3">
      <c r="A12" s="6">
        <v>10</v>
      </c>
      <c r="B12" s="48"/>
      <c r="C12" s="2"/>
      <c r="D12" s="48"/>
      <c r="E12" s="73"/>
      <c r="F12" s="73"/>
      <c r="G12" s="48"/>
      <c r="H12" s="51">
        <f t="shared" si="0"/>
        <v>0</v>
      </c>
      <c r="N12"/>
    </row>
    <row r="13" spans="1:14" ht="15" customHeight="1" x14ac:dyDescent="0.3">
      <c r="A13" s="6">
        <v>6</v>
      </c>
      <c r="B13" s="48"/>
      <c r="C13" s="2"/>
      <c r="D13" s="48"/>
      <c r="E13" s="73"/>
      <c r="F13" s="73"/>
      <c r="G13" s="48"/>
      <c r="H13" s="51">
        <f t="shared" si="0"/>
        <v>0</v>
      </c>
      <c r="N13"/>
    </row>
    <row r="14" spans="1:14" x14ac:dyDescent="0.3">
      <c r="A14" s="6">
        <v>8</v>
      </c>
      <c r="B14" s="48"/>
      <c r="C14" s="2"/>
      <c r="D14" s="48"/>
      <c r="E14" s="73"/>
      <c r="F14" s="73"/>
      <c r="G14" s="48"/>
      <c r="H14" s="51">
        <f t="shared" si="0"/>
        <v>0</v>
      </c>
      <c r="N14"/>
    </row>
    <row r="15" spans="1:14" x14ac:dyDescent="0.3">
      <c r="A15" s="6">
        <v>4</v>
      </c>
      <c r="B15" s="48"/>
      <c r="C15" s="2"/>
      <c r="D15" s="48"/>
      <c r="E15" s="73"/>
      <c r="F15" s="73"/>
      <c r="G15" s="48"/>
      <c r="H15" s="51">
        <f t="shared" si="0"/>
        <v>0</v>
      </c>
      <c r="N15"/>
    </row>
    <row r="16" spans="1:14" x14ac:dyDescent="0.3">
      <c r="A16" s="6">
        <v>5</v>
      </c>
      <c r="B16" s="106"/>
      <c r="C16" s="2"/>
      <c r="D16" s="48"/>
      <c r="E16" s="73"/>
      <c r="F16" s="73"/>
      <c r="G16" s="48"/>
      <c r="H16" s="51">
        <f t="shared" si="0"/>
        <v>0</v>
      </c>
      <c r="N16"/>
    </row>
    <row r="17" spans="1:14" x14ac:dyDescent="0.3">
      <c r="A17" s="6">
        <v>7</v>
      </c>
      <c r="B17" s="48"/>
      <c r="C17" s="2"/>
      <c r="D17" s="48"/>
      <c r="E17" s="73"/>
      <c r="F17" s="73"/>
      <c r="G17" s="48"/>
      <c r="H17" s="51">
        <f t="shared" si="0"/>
        <v>0</v>
      </c>
      <c r="N17"/>
    </row>
    <row r="18" spans="1:14" x14ac:dyDescent="0.3">
      <c r="A18" s="6">
        <v>9</v>
      </c>
      <c r="B18" s="48"/>
      <c r="C18" s="2"/>
      <c r="D18" s="48"/>
      <c r="E18" s="73"/>
      <c r="F18" s="73"/>
      <c r="G18" s="48"/>
      <c r="H18" s="51">
        <f t="shared" si="0"/>
        <v>0</v>
      </c>
      <c r="N18"/>
    </row>
    <row r="19" spans="1:14" x14ac:dyDescent="0.3">
      <c r="A19" s="6">
        <v>11</v>
      </c>
      <c r="B19" s="48"/>
      <c r="C19" s="2"/>
      <c r="D19" s="48"/>
      <c r="E19" s="73"/>
      <c r="F19" s="73"/>
      <c r="G19" s="48"/>
      <c r="H19" s="51">
        <f t="shared" si="0"/>
        <v>0</v>
      </c>
      <c r="N19"/>
    </row>
    <row r="20" spans="1:14" x14ac:dyDescent="0.3">
      <c r="A20" s="6">
        <v>14</v>
      </c>
      <c r="B20" s="48"/>
      <c r="C20" s="2"/>
      <c r="D20" s="48"/>
      <c r="E20" s="73"/>
      <c r="F20" s="73"/>
      <c r="G20" s="48"/>
      <c r="H20" s="51">
        <f t="shared" si="0"/>
        <v>0</v>
      </c>
    </row>
    <row r="21" spans="1:14" x14ac:dyDescent="0.3">
      <c r="A21" s="6">
        <v>15</v>
      </c>
      <c r="B21" s="48"/>
      <c r="C21" s="2"/>
      <c r="D21" s="48"/>
      <c r="E21" s="73"/>
      <c r="F21" s="73"/>
      <c r="G21" s="48"/>
      <c r="H21" s="51">
        <f t="shared" si="0"/>
        <v>0</v>
      </c>
    </row>
    <row r="22" spans="1:14" x14ac:dyDescent="0.3">
      <c r="A22" s="6">
        <v>16</v>
      </c>
      <c r="B22" s="48"/>
      <c r="C22" s="2"/>
      <c r="D22" s="48"/>
      <c r="E22" s="73"/>
      <c r="F22" s="73"/>
      <c r="G22" s="48"/>
      <c r="H22" s="51">
        <f t="shared" si="0"/>
        <v>0</v>
      </c>
    </row>
    <row r="23" spans="1:14" x14ac:dyDescent="0.3">
      <c r="A23" s="6">
        <v>17</v>
      </c>
      <c r="B23" s="48"/>
      <c r="C23" s="2"/>
      <c r="D23" s="48"/>
      <c r="E23" s="73"/>
      <c r="F23" s="73"/>
      <c r="G23" s="48"/>
      <c r="H23" s="51">
        <f t="shared" si="0"/>
        <v>0</v>
      </c>
    </row>
    <row r="24" spans="1:14" x14ac:dyDescent="0.3">
      <c r="A24" s="6">
        <v>18</v>
      </c>
      <c r="B24" s="48"/>
      <c r="C24" s="2"/>
      <c r="D24" s="48"/>
      <c r="E24" s="73"/>
      <c r="F24" s="73"/>
      <c r="G24" s="48"/>
      <c r="H24" s="51">
        <f t="shared" si="0"/>
        <v>0</v>
      </c>
    </row>
    <row r="25" spans="1:14" x14ac:dyDescent="0.3">
      <c r="A25" s="6">
        <v>19</v>
      </c>
      <c r="B25" s="48"/>
      <c r="C25" s="2"/>
      <c r="D25" s="48"/>
      <c r="E25" s="73"/>
      <c r="F25" s="73"/>
      <c r="G25" s="48"/>
      <c r="H25" s="51">
        <f t="shared" si="0"/>
        <v>0</v>
      </c>
    </row>
    <row r="26" spans="1:14" x14ac:dyDescent="0.3">
      <c r="A26" s="6">
        <v>20</v>
      </c>
      <c r="B26" s="48"/>
      <c r="C26" s="2"/>
      <c r="D26" s="48"/>
      <c r="E26" s="73"/>
      <c r="F26" s="73"/>
      <c r="G26" s="48"/>
      <c r="H26" s="51">
        <f t="shared" si="0"/>
        <v>0</v>
      </c>
    </row>
    <row r="27" spans="1:14" x14ac:dyDescent="0.3">
      <c r="A27" s="6">
        <v>21</v>
      </c>
      <c r="B27" s="48"/>
      <c r="C27" s="2"/>
      <c r="D27" s="48"/>
      <c r="E27" s="73"/>
      <c r="F27" s="73"/>
      <c r="G27" s="48"/>
      <c r="H27" s="51">
        <f t="shared" si="0"/>
        <v>0</v>
      </c>
    </row>
    <row r="28" spans="1:14" x14ac:dyDescent="0.3">
      <c r="A28" s="6">
        <v>22</v>
      </c>
      <c r="B28" s="48"/>
      <c r="C28" s="2"/>
      <c r="D28" s="48"/>
      <c r="E28" s="73"/>
      <c r="F28" s="73"/>
      <c r="G28" s="48"/>
      <c r="H28" s="51">
        <f t="shared" si="0"/>
        <v>0</v>
      </c>
    </row>
    <row r="29" spans="1:14" x14ac:dyDescent="0.3">
      <c r="A29" s="6">
        <v>23</v>
      </c>
      <c r="B29" s="48"/>
      <c r="C29" s="48"/>
      <c r="D29" s="48"/>
      <c r="E29" s="73"/>
      <c r="F29" s="73"/>
      <c r="G29" s="48"/>
      <c r="H29" s="51">
        <f t="shared" si="0"/>
        <v>0</v>
      </c>
    </row>
    <row r="30" spans="1:14" x14ac:dyDescent="0.3">
      <c r="A30" s="48"/>
      <c r="B30" s="48"/>
      <c r="C30" s="48"/>
      <c r="D30" s="48"/>
      <c r="E30" s="73"/>
      <c r="F30" s="73"/>
      <c r="G30" s="48"/>
      <c r="H30" s="51">
        <f t="shared" si="0"/>
        <v>0</v>
      </c>
    </row>
    <row r="31" spans="1:14" x14ac:dyDescent="0.3">
      <c r="A31" s="48"/>
      <c r="B31" s="48"/>
      <c r="C31" s="48"/>
      <c r="D31" s="48"/>
      <c r="E31" s="73"/>
      <c r="F31" s="73"/>
      <c r="G31" s="48"/>
      <c r="H31" s="51">
        <f t="shared" si="0"/>
        <v>0</v>
      </c>
    </row>
  </sheetData>
  <autoFilter ref="A6:H6" xr:uid="{197FF3D7-C6F9-4166-B4A2-D5AB5DCDADD2}">
    <sortState xmlns:xlrd2="http://schemas.microsoft.com/office/spreadsheetml/2017/richdata2" ref="A7:H31">
      <sortCondition descending="1" ref="H6"/>
    </sortState>
  </autoFilter>
  <sortState xmlns:xlrd2="http://schemas.microsoft.com/office/spreadsheetml/2017/richdata2" ref="A7:H31">
    <sortCondition descending="1" ref="H7:H31"/>
  </sortState>
  <mergeCells count="2">
    <mergeCell ref="C1:H2"/>
    <mergeCell ref="C3:H3"/>
  </mergeCells>
  <pageMargins left="0.7" right="0.7" top="0.75" bottom="0.75" header="0.3" footer="0.3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CCFB5CC1AE3E4AAF8F4AC88004D562" ma:contentTypeVersion="1341" ma:contentTypeDescription="Create a new document." ma:contentTypeScope="" ma:versionID="f95f2eb69a95051357068f39457cc0d6">
  <xsd:schema xmlns:xsd="http://www.w3.org/2001/XMLSchema" xmlns:xs="http://www.w3.org/2001/XMLSchema" xmlns:p="http://schemas.microsoft.com/office/2006/metadata/properties" xmlns:ns2="846dfa46-0875-46aa-b442-521457251285" xmlns:ns3="a80f0f2a-82ee-4487-a09b-77150e5eecf1" targetNamespace="http://schemas.microsoft.com/office/2006/metadata/properties" ma:root="true" ma:fieldsID="94493bd2fe37f6420faa43ed723204a5" ns2:_="" ns3:_="">
    <xsd:import namespace="846dfa46-0875-46aa-b442-521457251285"/>
    <xsd:import namespace="a80f0f2a-82ee-4487-a09b-77150e5eecf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dfa46-0875-46aa-b442-52145725128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d5d8fcc9-6181-4fb4-9ec7-2e62b0295483}" ma:internalName="TaxCatchAll" ma:showField="CatchAllData" ma:web="846dfa46-0875-46aa-b442-521457251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0f0f2a-82ee-4487-a09b-77150e5eec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76bd7a86-3cfd-433b-a863-5099381b31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46dfa46-0875-46aa-b442-521457251285">NRUMYWKEWYXS-1537462846-612435</_dlc_DocId>
    <_dlc_DocIdUrl xmlns="846dfa46-0875-46aa-b442-521457251285">
      <Url>https://scottishcycling.sharepoint.com/sites/SC-Shared-Docs/_layouts/15/DocIdRedir.aspx?ID=NRUMYWKEWYXS-1537462846-612435</Url>
      <Description>NRUMYWKEWYXS-1537462846-612435</Description>
    </_dlc_DocIdUrl>
    <lcf76f155ced4ddcb4097134ff3c332f xmlns="a80f0f2a-82ee-4487-a09b-77150e5eecf1">
      <Terms xmlns="http://schemas.microsoft.com/office/infopath/2007/PartnerControls"/>
    </lcf76f155ced4ddcb4097134ff3c332f>
    <TaxCatchAll xmlns="846dfa46-0875-46aa-b442-521457251285" xsi:nil="true"/>
    <SharedWithUsers xmlns="846dfa46-0875-46aa-b442-521457251285">
      <UserInfo>
        <DisplayName>Alex Marr</DisplayName>
        <AccountId>454</AccountId>
        <AccountType/>
      </UserInfo>
      <UserInfo>
        <DisplayName>Lucy Grant</DisplayName>
        <AccountId>1122</AccountId>
        <AccountType/>
      </UserInfo>
    </SharedWithUsers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2248F9-7354-405E-8FAB-362BD9F7440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2FEAFD2-AF0A-473B-8119-9543C288A8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dfa46-0875-46aa-b442-521457251285"/>
    <ds:schemaRef ds:uri="a80f0f2a-82ee-4487-a09b-77150e5eec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42E336-3EDC-4185-B5E9-C277173B690E}">
  <ds:schemaRefs>
    <ds:schemaRef ds:uri="http://schemas.microsoft.com/office/2006/metadata/properties"/>
    <ds:schemaRef ds:uri="http://schemas.microsoft.com/office/infopath/2007/PartnerControls"/>
    <ds:schemaRef ds:uri="846dfa46-0875-46aa-b442-521457251285"/>
    <ds:schemaRef ds:uri="a80f0f2a-82ee-4487-a09b-77150e5eecf1"/>
  </ds:schemaRefs>
</ds:datastoreItem>
</file>

<file path=customXml/itemProps4.xml><?xml version="1.0" encoding="utf-8"?>
<ds:datastoreItem xmlns:ds="http://schemas.openxmlformats.org/officeDocument/2006/customXml" ds:itemID="{53A50C3C-BA89-439D-92F4-C4E25589FF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6</vt:i4>
      </vt:variant>
    </vt:vector>
  </HeadingPairs>
  <TitlesOfParts>
    <vt:vector size="18" baseType="lpstr">
      <vt:lpstr>Series Standings</vt:lpstr>
      <vt:lpstr>Results</vt:lpstr>
      <vt:lpstr>Pivot</vt:lpstr>
      <vt:lpstr>Youth A Girls</vt:lpstr>
      <vt:lpstr>Youth B Boys</vt:lpstr>
      <vt:lpstr>Youth B Girls</vt:lpstr>
      <vt:lpstr>LOOK UP</vt:lpstr>
      <vt:lpstr>Inter-Regional</vt:lpstr>
      <vt:lpstr>Club-Team Series</vt:lpstr>
      <vt:lpstr>YOUTH ROAD RACE- workings</vt:lpstr>
      <vt:lpstr>Ben Forsyth Race (2)</vt:lpstr>
      <vt:lpstr>IGNITE</vt:lpstr>
      <vt:lpstr>'Club-Team Series'!Print_Area</vt:lpstr>
      <vt:lpstr>'Inter-Regional'!Print_Area</vt:lpstr>
      <vt:lpstr>'Series Standings'!Print_Area</vt:lpstr>
      <vt:lpstr>'Youth A Girls'!Print_Area</vt:lpstr>
      <vt:lpstr>'Youth B Boys'!Print_Area</vt:lpstr>
      <vt:lpstr>'Youth B Girls'!Print_Area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Timing</dc:creator>
  <cp:keywords/>
  <dc:description/>
  <cp:lastModifiedBy>Emma Borthwick</cp:lastModifiedBy>
  <cp:revision/>
  <cp:lastPrinted>2026-06-18T10:16:07Z</cp:lastPrinted>
  <dcterms:created xsi:type="dcterms:W3CDTF">2014-03-19T16:15:00Z</dcterms:created>
  <dcterms:modified xsi:type="dcterms:W3CDTF">2026-07-28T14:15:25Z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0x010100C3CCFB5CC1AE3E4AAF8F4AC88004D562</vt:lpwstr>
  </property>
  <property fmtid="{D5CDD505-2E9C-101B-9397-08002B2CF9AE}" pid="3" name="Order">
    <vt:r8>27417600</vt:r8>
  </property>
  <property fmtid="{D5CDD505-2E9C-101B-9397-08002B2CF9AE}" pid="4" name="_dlc_DocIdItemGuid">
    <vt:lpwstr>367f9db6-79c9-46c3-b059-8e9f9319bfc9</vt:lpwstr>
  </property>
  <property fmtid="{D5CDD505-2E9C-101B-9397-08002B2CF9AE}" pid="5" name="MediaServiceImageTags">
    <vt:lpwstr/>
  </property>
</Properties>
</file>