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tishcycling.sharepoint.com/sites/SC-Shared-Docs/Documents/DEVELOPMENT/Events/National Champs, Series &amp; Records/Championships &amp; Series/2026/Series Standings/Scotia/"/>
    </mc:Choice>
  </mc:AlternateContent>
  <xr:revisionPtr revIDLastSave="1964" documentId="8_{13D44506-AA6D-4EC8-A621-394161875E14}" xr6:coauthVersionLast="47" xr6:coauthVersionMax="47" xr10:uidLastSave="{F2AE0482-DE8D-477A-8882-8224B3AC1409}"/>
  <bookViews>
    <workbookView minimized="1" xWindow="360" yWindow="360" windowWidth="19176" windowHeight="10056" xr2:uid="{D514DF60-06DF-4ABB-A603-70F71CAEB18D}"/>
  </bookViews>
  <sheets>
    <sheet name="Series Standings" sheetId="48" r:id="rId1"/>
    <sheet name="Pivot" sheetId="49" r:id="rId2"/>
    <sheet name="RESULTS" sheetId="39" r:id="rId3"/>
    <sheet name="Torvelo by Cat" sheetId="51" r:id="rId4"/>
    <sheet name="Peebles by Cat" sheetId="50" r:id="rId5"/>
    <sheet name="LoM by Cat" sheetId="36" r:id="rId6"/>
    <sheet name="Gifford by Cat" sheetId="43" r:id="rId7"/>
    <sheet name="Dyke by Cat" sheetId="45" r:id="rId8"/>
    <sheet name="Youth A Girls" sheetId="2" state="hidden" r:id="rId9"/>
    <sheet name="Youth B Boys" sheetId="3" state="hidden" r:id="rId10"/>
    <sheet name="Youth B Girls" sheetId="4" state="hidden" r:id="rId11"/>
    <sheet name="Series standing by catagory " sheetId="19" r:id="rId12"/>
    <sheet name="Club-Team Series" sheetId="12" r:id="rId13"/>
    <sheet name="LOOK UP" sheetId="11" state="hidden" r:id="rId14"/>
    <sheet name="YOUTH ROAD RACE- workings" sheetId="15" state="hidden" r:id="rId15"/>
    <sheet name="Ben Forsyth Race (2)" sheetId="17" state="hidden" r:id="rId16"/>
    <sheet name="IGNITE" sheetId="16" state="hidden" r:id="rId17"/>
  </sheets>
  <externalReferences>
    <externalReference r:id="rId18"/>
  </externalReferences>
  <definedNames>
    <definedName name="_xlnm._FilterDatabase" localSheetId="15" hidden="1">'Ben Forsyth Race (2)'!$E$42:$N$65</definedName>
    <definedName name="_xlnm._FilterDatabase" localSheetId="7" hidden="1">'Dyke by Cat'!$A$1:$E$18</definedName>
    <definedName name="_xlnm._FilterDatabase" localSheetId="6" hidden="1">'Gifford by Cat'!$A$1:$D$39</definedName>
    <definedName name="_xlnm._FilterDatabase" localSheetId="16" hidden="1">IGNITE!$E$47:$N$70</definedName>
    <definedName name="_xlnm._FilterDatabase" localSheetId="5" hidden="1">'LoM by Cat'!$D$2:$D$38</definedName>
    <definedName name="_xlnm._FilterDatabase" localSheetId="4" hidden="1">'Peebles by Cat'!$A$1:$E$19</definedName>
    <definedName name="_xlnm._FilterDatabase" localSheetId="11" hidden="1">'Series standing by catagory '!$G$2:$H$29</definedName>
    <definedName name="_xlnm._FilterDatabase" localSheetId="9" hidden="1">'Youth B Boys'!#REF!</definedName>
    <definedName name="_xlnm._FilterDatabase" localSheetId="10" hidden="1">'Youth B Girls'!#REF!</definedName>
    <definedName name="_xlnm.Print_Area" localSheetId="12">'Club-Team Series'!$A$1:$H$29</definedName>
    <definedName name="_xlnm.Print_Area" localSheetId="8">'Youth A Girls'!$A$1:$O$22</definedName>
    <definedName name="_xlnm.Print_Area" localSheetId="9">'Youth B Boys'!$A$1:$O$39</definedName>
    <definedName name="_xlnm.Print_Area" localSheetId="10">'Youth B Girls'!$A$1:$O$19</definedName>
  </definedNames>
  <calcPr calcId="191028"/>
  <pivotCaches>
    <pivotCache cacheId="80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0" i="48" l="1"/>
  <c r="L140" i="48"/>
  <c r="K140" i="48"/>
  <c r="J140" i="48"/>
  <c r="O139" i="48"/>
  <c r="L139" i="48"/>
  <c r="K139" i="48"/>
  <c r="J139" i="48"/>
  <c r="O138" i="48"/>
  <c r="L138" i="48"/>
  <c r="K138" i="48"/>
  <c r="J138" i="48"/>
  <c r="O137" i="48"/>
  <c r="L137" i="48"/>
  <c r="K137" i="48"/>
  <c r="J137" i="48"/>
  <c r="O136" i="48"/>
  <c r="L136" i="48"/>
  <c r="K136" i="48"/>
  <c r="J136" i="48"/>
  <c r="O135" i="48"/>
  <c r="L135" i="48"/>
  <c r="K135" i="48"/>
  <c r="J135" i="48"/>
  <c r="O134" i="48"/>
  <c r="L134" i="48"/>
  <c r="K134" i="48"/>
  <c r="J134" i="48"/>
  <c r="O133" i="48"/>
  <c r="L133" i="48"/>
  <c r="K133" i="48"/>
  <c r="J133" i="48"/>
  <c r="O132" i="48"/>
  <c r="L132" i="48"/>
  <c r="K132" i="48"/>
  <c r="J132" i="48"/>
  <c r="O131" i="48"/>
  <c r="L131" i="48"/>
  <c r="K131" i="48"/>
  <c r="J131" i="48"/>
  <c r="O130" i="48"/>
  <c r="M130" i="48"/>
  <c r="L130" i="48"/>
  <c r="K130" i="48"/>
  <c r="J130" i="48"/>
  <c r="O129" i="48"/>
  <c r="M129" i="48"/>
  <c r="L129" i="48"/>
  <c r="K129" i="48"/>
  <c r="J129" i="48"/>
  <c r="O128" i="48"/>
  <c r="M128" i="48"/>
  <c r="L128" i="48"/>
  <c r="K128" i="48"/>
  <c r="J128" i="48"/>
  <c r="O127" i="48"/>
  <c r="M127" i="48"/>
  <c r="L127" i="48"/>
  <c r="K127" i="48"/>
  <c r="J127" i="48"/>
  <c r="O126" i="48"/>
  <c r="M126" i="48"/>
  <c r="L126" i="48"/>
  <c r="K126" i="48"/>
  <c r="J126" i="48"/>
  <c r="O125" i="48"/>
  <c r="M125" i="48"/>
  <c r="L125" i="48"/>
  <c r="K125" i="48"/>
  <c r="J125" i="48"/>
  <c r="O124" i="48"/>
  <c r="M124" i="48"/>
  <c r="L124" i="48"/>
  <c r="K124" i="48"/>
  <c r="J124" i="48"/>
  <c r="O123" i="48"/>
  <c r="M123" i="48"/>
  <c r="L123" i="48"/>
  <c r="K123" i="48"/>
  <c r="J123" i="48"/>
  <c r="O122" i="48"/>
  <c r="M122" i="48"/>
  <c r="L122" i="48"/>
  <c r="K122" i="48"/>
  <c r="J122" i="48"/>
  <c r="O121" i="48"/>
  <c r="M121" i="48"/>
  <c r="L121" i="48"/>
  <c r="K121" i="48"/>
  <c r="J121" i="48"/>
  <c r="O120" i="48"/>
  <c r="M120" i="48"/>
  <c r="L120" i="48"/>
  <c r="K120" i="48"/>
  <c r="J120" i="48"/>
  <c r="O119" i="48"/>
  <c r="M119" i="48"/>
  <c r="L119" i="48"/>
  <c r="K119" i="48"/>
  <c r="J119" i="48"/>
  <c r="O118" i="48"/>
  <c r="M118" i="48"/>
  <c r="L118" i="48"/>
  <c r="K118" i="48"/>
  <c r="J118" i="48"/>
  <c r="O117" i="48"/>
  <c r="M117" i="48"/>
  <c r="L117" i="48"/>
  <c r="K117" i="48"/>
  <c r="J117" i="48"/>
  <c r="O116" i="48"/>
  <c r="M116" i="48"/>
  <c r="L116" i="48"/>
  <c r="K116" i="48"/>
  <c r="J116" i="48"/>
  <c r="O115" i="48"/>
  <c r="M115" i="48"/>
  <c r="L115" i="48"/>
  <c r="K115" i="48"/>
  <c r="J115" i="48"/>
  <c r="O114" i="48"/>
  <c r="M114" i="48"/>
  <c r="L114" i="48"/>
  <c r="K114" i="48"/>
  <c r="J114" i="48"/>
  <c r="O113" i="48"/>
  <c r="M113" i="48"/>
  <c r="L113" i="48"/>
  <c r="K113" i="48"/>
  <c r="J113" i="48"/>
  <c r="O112" i="48"/>
  <c r="M112" i="48"/>
  <c r="L112" i="48"/>
  <c r="K112" i="48"/>
  <c r="J112" i="48"/>
  <c r="O111" i="48"/>
  <c r="M111" i="48"/>
  <c r="L111" i="48"/>
  <c r="K111" i="48"/>
  <c r="J111" i="48"/>
  <c r="O110" i="48"/>
  <c r="M110" i="48"/>
  <c r="L110" i="48"/>
  <c r="K110" i="48"/>
  <c r="J110" i="48"/>
  <c r="O109" i="48"/>
  <c r="M109" i="48"/>
  <c r="L109" i="48"/>
  <c r="K109" i="48"/>
  <c r="J109" i="48"/>
  <c r="O108" i="48"/>
  <c r="N108" i="48"/>
  <c r="M108" i="48"/>
  <c r="L108" i="48"/>
  <c r="K108" i="48"/>
  <c r="J108" i="48"/>
  <c r="O107" i="48"/>
  <c r="N107" i="48"/>
  <c r="M107" i="48"/>
  <c r="L107" i="48"/>
  <c r="K107" i="48"/>
  <c r="J107" i="48"/>
  <c r="O106" i="48"/>
  <c r="N106" i="48"/>
  <c r="M106" i="48"/>
  <c r="L106" i="48"/>
  <c r="K106" i="48"/>
  <c r="J106" i="48"/>
  <c r="O105" i="48"/>
  <c r="N105" i="48"/>
  <c r="M105" i="48"/>
  <c r="L105" i="48"/>
  <c r="K105" i="48"/>
  <c r="J105" i="48"/>
  <c r="O104" i="48"/>
  <c r="N104" i="48"/>
  <c r="M104" i="48"/>
  <c r="L104" i="48"/>
  <c r="K104" i="48"/>
  <c r="J104" i="48"/>
  <c r="O103" i="48"/>
  <c r="N103" i="48"/>
  <c r="M103" i="48"/>
  <c r="L103" i="48"/>
  <c r="K103" i="48"/>
  <c r="J103" i="48"/>
  <c r="O102" i="48"/>
  <c r="N102" i="48"/>
  <c r="M102" i="48"/>
  <c r="L102" i="48"/>
  <c r="K102" i="48"/>
  <c r="J102" i="48"/>
  <c r="O101" i="48"/>
  <c r="N101" i="48"/>
  <c r="M101" i="48"/>
  <c r="L101" i="48"/>
  <c r="K101" i="48"/>
  <c r="J101" i="48"/>
  <c r="O100" i="48"/>
  <c r="N100" i="48"/>
  <c r="M100" i="48"/>
  <c r="L100" i="48"/>
  <c r="K100" i="48"/>
  <c r="J100" i="48"/>
  <c r="O99" i="48"/>
  <c r="N99" i="48"/>
  <c r="M99" i="48"/>
  <c r="L99" i="48"/>
  <c r="K99" i="48"/>
  <c r="J99" i="48"/>
  <c r="O98" i="48"/>
  <c r="N98" i="48"/>
  <c r="M98" i="48"/>
  <c r="L98" i="48"/>
  <c r="K98" i="48"/>
  <c r="J98" i="48"/>
  <c r="O97" i="48"/>
  <c r="N97" i="48"/>
  <c r="M97" i="48"/>
  <c r="L97" i="48"/>
  <c r="K97" i="48"/>
  <c r="J97" i="48"/>
  <c r="O96" i="48"/>
  <c r="N96" i="48"/>
  <c r="M96" i="48"/>
  <c r="L96" i="48"/>
  <c r="K96" i="48"/>
  <c r="J96" i="48"/>
  <c r="O45" i="48"/>
  <c r="N45" i="48"/>
  <c r="M45" i="48"/>
  <c r="L45" i="48"/>
  <c r="K45" i="48"/>
  <c r="O24" i="48"/>
  <c r="N24" i="48"/>
  <c r="M24" i="48"/>
  <c r="L24" i="48"/>
  <c r="K24" i="48"/>
  <c r="J24" i="48"/>
  <c r="O70" i="48"/>
  <c r="N70" i="48"/>
  <c r="M70" i="48"/>
  <c r="L70" i="48"/>
  <c r="K70" i="48"/>
  <c r="J70" i="48"/>
  <c r="O32" i="48"/>
  <c r="N32" i="48"/>
  <c r="M32" i="48"/>
  <c r="L32" i="48"/>
  <c r="K32" i="48"/>
  <c r="J32" i="48"/>
  <c r="O16" i="48"/>
  <c r="N16" i="48"/>
  <c r="M16" i="48"/>
  <c r="L16" i="48"/>
  <c r="K16" i="48"/>
  <c r="O55" i="48"/>
  <c r="N55" i="48"/>
  <c r="M55" i="48"/>
  <c r="L55" i="48"/>
  <c r="K55" i="48"/>
  <c r="J55" i="48"/>
  <c r="O94" i="48"/>
  <c r="N94" i="48"/>
  <c r="M94" i="48"/>
  <c r="L94" i="48"/>
  <c r="K94" i="48"/>
  <c r="J94" i="48"/>
  <c r="O73" i="48"/>
  <c r="N73" i="48"/>
  <c r="M73" i="48"/>
  <c r="L73" i="48"/>
  <c r="K73" i="48"/>
  <c r="J73" i="48"/>
  <c r="O75" i="48"/>
  <c r="N75" i="48"/>
  <c r="M75" i="48"/>
  <c r="L75" i="48"/>
  <c r="K75" i="48"/>
  <c r="J75" i="48"/>
  <c r="O93" i="48"/>
  <c r="N93" i="48"/>
  <c r="M93" i="48"/>
  <c r="L93" i="48"/>
  <c r="K93" i="48"/>
  <c r="J93" i="48"/>
  <c r="O35" i="48"/>
  <c r="N35" i="48"/>
  <c r="M35" i="48"/>
  <c r="L35" i="48"/>
  <c r="K35" i="48"/>
  <c r="J35" i="48"/>
  <c r="O34" i="48"/>
  <c r="N34" i="48"/>
  <c r="M34" i="48"/>
  <c r="L34" i="48"/>
  <c r="K34" i="48"/>
  <c r="J34" i="48"/>
  <c r="O40" i="48"/>
  <c r="N40" i="48"/>
  <c r="M40" i="48"/>
  <c r="L40" i="48"/>
  <c r="K40" i="48"/>
  <c r="J40" i="48"/>
  <c r="O13" i="48"/>
  <c r="N13" i="48"/>
  <c r="M13" i="48"/>
  <c r="L13" i="48"/>
  <c r="K13" i="48"/>
  <c r="J13" i="48"/>
  <c r="O14" i="48"/>
  <c r="N14" i="48"/>
  <c r="M14" i="48"/>
  <c r="L14" i="48"/>
  <c r="K14" i="48"/>
  <c r="J14" i="48"/>
  <c r="O92" i="48"/>
  <c r="N92" i="48"/>
  <c r="M92" i="48"/>
  <c r="L92" i="48"/>
  <c r="K92" i="48"/>
  <c r="J92" i="48"/>
  <c r="O51" i="48"/>
  <c r="N51" i="48"/>
  <c r="M51" i="48"/>
  <c r="L51" i="48"/>
  <c r="K51" i="48"/>
  <c r="J51" i="48"/>
  <c r="O39" i="48"/>
  <c r="N39" i="48"/>
  <c r="M39" i="48"/>
  <c r="L39" i="48"/>
  <c r="K39" i="48"/>
  <c r="J39" i="48"/>
  <c r="O38" i="48"/>
  <c r="N38" i="48"/>
  <c r="M38" i="48"/>
  <c r="L38" i="48"/>
  <c r="K38" i="48"/>
  <c r="J38" i="48"/>
  <c r="O10" i="48"/>
  <c r="N10" i="48"/>
  <c r="M10" i="48"/>
  <c r="L10" i="48"/>
  <c r="K10" i="48"/>
  <c r="J10" i="48"/>
  <c r="O50" i="48"/>
  <c r="N50" i="48"/>
  <c r="M50" i="48"/>
  <c r="L50" i="48"/>
  <c r="K50" i="48"/>
  <c r="J50" i="48"/>
  <c r="O23" i="48"/>
  <c r="N23" i="48"/>
  <c r="M23" i="48"/>
  <c r="L23" i="48"/>
  <c r="K23" i="48"/>
  <c r="J23" i="48"/>
  <c r="O28" i="48"/>
  <c r="N28" i="48"/>
  <c r="M28" i="48"/>
  <c r="L28" i="48"/>
  <c r="K28" i="48"/>
  <c r="J28" i="48"/>
  <c r="O37" i="48"/>
  <c r="N37" i="48"/>
  <c r="M37" i="48"/>
  <c r="L37" i="48"/>
  <c r="K37" i="48"/>
  <c r="J37" i="48"/>
  <c r="O9" i="48"/>
  <c r="N9" i="48"/>
  <c r="M9" i="48"/>
  <c r="L9" i="48"/>
  <c r="K9" i="48"/>
  <c r="J9" i="48"/>
  <c r="O43" i="48"/>
  <c r="N43" i="48"/>
  <c r="M43" i="48"/>
  <c r="L43" i="48"/>
  <c r="K43" i="48"/>
  <c r="J43" i="48"/>
  <c r="O95" i="48"/>
  <c r="N95" i="48"/>
  <c r="M95" i="48"/>
  <c r="L95" i="48"/>
  <c r="K95" i="48"/>
  <c r="J95" i="48"/>
  <c r="O42" i="48"/>
  <c r="N42" i="48"/>
  <c r="M42" i="48"/>
  <c r="L42" i="48"/>
  <c r="K42" i="48"/>
  <c r="J42" i="48"/>
  <c r="O91" i="48"/>
  <c r="N91" i="48"/>
  <c r="M91" i="48"/>
  <c r="L91" i="48"/>
  <c r="K91" i="48"/>
  <c r="J91" i="48"/>
  <c r="O53" i="48"/>
  <c r="N53" i="48"/>
  <c r="M53" i="48"/>
  <c r="L53" i="48"/>
  <c r="K53" i="48"/>
  <c r="J53" i="48"/>
  <c r="O90" i="48"/>
  <c r="N90" i="48"/>
  <c r="M90" i="48"/>
  <c r="L90" i="48"/>
  <c r="K90" i="48"/>
  <c r="J90" i="48"/>
  <c r="O89" i="48"/>
  <c r="N89" i="48"/>
  <c r="M89" i="48"/>
  <c r="L89" i="48"/>
  <c r="K89" i="48"/>
  <c r="J89" i="48"/>
  <c r="O33" i="48"/>
  <c r="N33" i="48"/>
  <c r="M33" i="48"/>
  <c r="L33" i="48"/>
  <c r="K33" i="48"/>
  <c r="J33" i="48"/>
  <c r="O59" i="48"/>
  <c r="N59" i="48"/>
  <c r="M59" i="48"/>
  <c r="L59" i="48"/>
  <c r="K59" i="48"/>
  <c r="J59" i="48"/>
  <c r="O88" i="48"/>
  <c r="N88" i="48"/>
  <c r="M88" i="48"/>
  <c r="L88" i="48"/>
  <c r="K88" i="48"/>
  <c r="J88" i="48"/>
  <c r="O41" i="48"/>
  <c r="N41" i="48"/>
  <c r="M41" i="48"/>
  <c r="L41" i="48"/>
  <c r="K41" i="48"/>
  <c r="J41" i="48"/>
  <c r="O44" i="48"/>
  <c r="N44" i="48"/>
  <c r="M44" i="48"/>
  <c r="L44" i="48"/>
  <c r="K44" i="48"/>
  <c r="J44" i="48"/>
  <c r="O15" i="48"/>
  <c r="N15" i="48"/>
  <c r="M15" i="48"/>
  <c r="L15" i="48"/>
  <c r="K15" i="48"/>
  <c r="J15" i="48"/>
  <c r="O72" i="48"/>
  <c r="N72" i="48"/>
  <c r="M72" i="48"/>
  <c r="L72" i="48"/>
  <c r="K72" i="48"/>
  <c r="J72" i="48"/>
  <c r="O87" i="48"/>
  <c r="N87" i="48"/>
  <c r="M87" i="48"/>
  <c r="L87" i="48"/>
  <c r="K87" i="48"/>
  <c r="J87" i="48"/>
  <c r="O49" i="48"/>
  <c r="N49" i="48"/>
  <c r="M49" i="48"/>
  <c r="L49" i="48"/>
  <c r="K49" i="48"/>
  <c r="J49" i="48"/>
  <c r="O63" i="48"/>
  <c r="N63" i="48"/>
  <c r="M63" i="48"/>
  <c r="L63" i="48"/>
  <c r="K63" i="48"/>
  <c r="J63" i="48"/>
  <c r="O86" i="48"/>
  <c r="N86" i="48"/>
  <c r="M86" i="48"/>
  <c r="L86" i="48"/>
  <c r="K86" i="48"/>
  <c r="J86" i="48"/>
  <c r="O22" i="48"/>
  <c r="N22" i="48"/>
  <c r="M22" i="48"/>
  <c r="L22" i="48"/>
  <c r="K22" i="48"/>
  <c r="J22" i="48"/>
  <c r="O85" i="48"/>
  <c r="N85" i="48"/>
  <c r="M85" i="48"/>
  <c r="L85" i="48"/>
  <c r="K85" i="48"/>
  <c r="J85" i="48"/>
  <c r="O47" i="48"/>
  <c r="N47" i="48"/>
  <c r="M47" i="48"/>
  <c r="L47" i="48"/>
  <c r="K47" i="48"/>
  <c r="J47" i="48"/>
  <c r="O84" i="48"/>
  <c r="N84" i="48"/>
  <c r="M84" i="48"/>
  <c r="L84" i="48"/>
  <c r="K84" i="48"/>
  <c r="J84" i="48"/>
  <c r="O83" i="48"/>
  <c r="N83" i="48"/>
  <c r="M83" i="48"/>
  <c r="L83" i="48"/>
  <c r="K83" i="48"/>
  <c r="J83" i="48"/>
  <c r="O68" i="48"/>
  <c r="N68" i="48"/>
  <c r="M68" i="48"/>
  <c r="L68" i="48"/>
  <c r="K68" i="48"/>
  <c r="J68" i="48"/>
  <c r="O36" i="48"/>
  <c r="N36" i="48"/>
  <c r="M36" i="48"/>
  <c r="L36" i="48"/>
  <c r="K36" i="48"/>
  <c r="J36" i="48"/>
  <c r="O8" i="48"/>
  <c r="N8" i="48"/>
  <c r="M8" i="48"/>
  <c r="L8" i="48"/>
  <c r="K8" i="48"/>
  <c r="J8" i="48"/>
  <c r="O62" i="48"/>
  <c r="N62" i="48"/>
  <c r="M62" i="48"/>
  <c r="L62" i="48"/>
  <c r="K62" i="48"/>
  <c r="J62" i="48"/>
  <c r="O67" i="48"/>
  <c r="N67" i="48"/>
  <c r="M67" i="48"/>
  <c r="L67" i="48"/>
  <c r="K67" i="48"/>
  <c r="J67" i="48"/>
  <c r="O25" i="48"/>
  <c r="N25" i="48"/>
  <c r="M25" i="48"/>
  <c r="L25" i="48"/>
  <c r="K25" i="48"/>
  <c r="J25" i="48"/>
  <c r="O26" i="48"/>
  <c r="N26" i="48"/>
  <c r="M26" i="48"/>
  <c r="L26" i="48"/>
  <c r="K26" i="48"/>
  <c r="J26" i="48"/>
  <c r="O20" i="48"/>
  <c r="N20" i="48"/>
  <c r="M20" i="48"/>
  <c r="L20" i="48"/>
  <c r="K20" i="48"/>
  <c r="J20" i="48"/>
  <c r="O61" i="48"/>
  <c r="N61" i="48"/>
  <c r="M61" i="48"/>
  <c r="L61" i="48"/>
  <c r="K61" i="48"/>
  <c r="J61" i="48"/>
  <c r="O21" i="48"/>
  <c r="N21" i="48"/>
  <c r="M21" i="48"/>
  <c r="L21" i="48"/>
  <c r="K21" i="48"/>
  <c r="J21" i="48"/>
  <c r="O82" i="48"/>
  <c r="N82" i="48"/>
  <c r="M82" i="48"/>
  <c r="L82" i="48"/>
  <c r="K82" i="48"/>
  <c r="J82" i="48"/>
  <c r="O19" i="48"/>
  <c r="N19" i="48"/>
  <c r="M19" i="48"/>
  <c r="L19" i="48"/>
  <c r="K19" i="48"/>
  <c r="J19" i="48"/>
  <c r="O81" i="48"/>
  <c r="N81" i="48"/>
  <c r="M81" i="48"/>
  <c r="L81" i="48"/>
  <c r="K81" i="48"/>
  <c r="J81" i="48"/>
  <c r="O58" i="48"/>
  <c r="N58" i="48"/>
  <c r="M58" i="48"/>
  <c r="L58" i="48"/>
  <c r="K58" i="48"/>
  <c r="J58" i="48"/>
  <c r="O74" i="48"/>
  <c r="N74" i="48"/>
  <c r="M74" i="48"/>
  <c r="L74" i="48"/>
  <c r="K74" i="48"/>
  <c r="J74" i="48"/>
  <c r="O29" i="48"/>
  <c r="N29" i="48"/>
  <c r="M29" i="48"/>
  <c r="L29" i="48"/>
  <c r="K29" i="48"/>
  <c r="J29" i="48"/>
  <c r="O17" i="48"/>
  <c r="N17" i="48"/>
  <c r="M17" i="48"/>
  <c r="L17" i="48"/>
  <c r="K17" i="48"/>
  <c r="J17" i="48"/>
  <c r="O80" i="48"/>
  <c r="N80" i="48"/>
  <c r="M80" i="48"/>
  <c r="L80" i="48"/>
  <c r="K80" i="48"/>
  <c r="J80" i="48"/>
  <c r="O57" i="48"/>
  <c r="N57" i="48"/>
  <c r="M57" i="48"/>
  <c r="L57" i="48"/>
  <c r="K57" i="48"/>
  <c r="J57" i="48"/>
  <c r="O56" i="48"/>
  <c r="N56" i="48"/>
  <c r="M56" i="48"/>
  <c r="L56" i="48"/>
  <c r="K56" i="48"/>
  <c r="J56" i="48"/>
  <c r="O54" i="48"/>
  <c r="N54" i="48"/>
  <c r="M54" i="48"/>
  <c r="L54" i="48"/>
  <c r="K54" i="48"/>
  <c r="J54" i="48"/>
  <c r="O11" i="48"/>
  <c r="N11" i="48"/>
  <c r="M11" i="48"/>
  <c r="L11" i="48"/>
  <c r="K11" i="48"/>
  <c r="J11" i="48"/>
  <c r="O66" i="48"/>
  <c r="N66" i="48"/>
  <c r="M66" i="48"/>
  <c r="L66" i="48"/>
  <c r="K66" i="48"/>
  <c r="J66" i="48"/>
  <c r="O46" i="48"/>
  <c r="N46" i="48"/>
  <c r="M46" i="48"/>
  <c r="L46" i="48"/>
  <c r="K46" i="48"/>
  <c r="J46" i="48"/>
  <c r="O79" i="48"/>
  <c r="N79" i="48"/>
  <c r="M79" i="48"/>
  <c r="L79" i="48"/>
  <c r="K79" i="48"/>
  <c r="J79" i="48"/>
  <c r="O78" i="48"/>
  <c r="N78" i="48"/>
  <c r="M78" i="48"/>
  <c r="L78" i="48"/>
  <c r="K78" i="48"/>
  <c r="J78" i="48"/>
  <c r="O65" i="48"/>
  <c r="N65" i="48"/>
  <c r="M65" i="48"/>
  <c r="L65" i="48"/>
  <c r="K65" i="48"/>
  <c r="J65" i="48"/>
  <c r="O48" i="48"/>
  <c r="N48" i="48"/>
  <c r="M48" i="48"/>
  <c r="L48" i="48"/>
  <c r="K48" i="48"/>
  <c r="J48" i="48"/>
  <c r="O69" i="48"/>
  <c r="N69" i="48"/>
  <c r="M69" i="48"/>
  <c r="L69" i="48"/>
  <c r="K69" i="48"/>
  <c r="J69" i="48"/>
  <c r="O18" i="48"/>
  <c r="N18" i="48"/>
  <c r="M18" i="48"/>
  <c r="L18" i="48"/>
  <c r="K18" i="48"/>
  <c r="J18" i="48"/>
  <c r="O64" i="48"/>
  <c r="N64" i="48"/>
  <c r="M64" i="48"/>
  <c r="L64" i="48"/>
  <c r="K64" i="48"/>
  <c r="J64" i="48"/>
  <c r="O77" i="48"/>
  <c r="N77" i="48"/>
  <c r="M77" i="48"/>
  <c r="L77" i="48"/>
  <c r="K77" i="48"/>
  <c r="J77" i="48"/>
  <c r="O12" i="48"/>
  <c r="N12" i="48"/>
  <c r="M12" i="48"/>
  <c r="L12" i="48"/>
  <c r="K12" i="48"/>
  <c r="J12" i="48"/>
  <c r="O30" i="48"/>
  <c r="N30" i="48"/>
  <c r="M30" i="48"/>
  <c r="L30" i="48"/>
  <c r="K30" i="48"/>
  <c r="J30" i="48"/>
  <c r="O76" i="48"/>
  <c r="N76" i="48"/>
  <c r="M76" i="48"/>
  <c r="L76" i="48"/>
  <c r="K76" i="48"/>
  <c r="J76" i="48"/>
  <c r="O27" i="48"/>
  <c r="N27" i="48"/>
  <c r="M27" i="48"/>
  <c r="L27" i="48"/>
  <c r="K27" i="48"/>
  <c r="J27" i="48"/>
  <c r="O31" i="48"/>
  <c r="N31" i="48"/>
  <c r="M31" i="48"/>
  <c r="L31" i="48"/>
  <c r="K31" i="48"/>
  <c r="J31" i="48"/>
  <c r="O52" i="48"/>
  <c r="N52" i="48"/>
  <c r="M52" i="48"/>
  <c r="L52" i="48"/>
  <c r="K52" i="48"/>
  <c r="J52" i="48"/>
  <c r="O60" i="48"/>
  <c r="N60" i="48"/>
  <c r="M60" i="48"/>
  <c r="L60" i="48"/>
  <c r="K60" i="48"/>
  <c r="J60" i="48"/>
  <c r="O71" i="48"/>
  <c r="N71" i="48"/>
  <c r="M71" i="48"/>
  <c r="L71" i="48"/>
  <c r="K71" i="48"/>
  <c r="J71" i="48"/>
  <c r="P114" i="48" l="1"/>
  <c r="Q114" i="48" s="1"/>
  <c r="P120" i="48"/>
  <c r="Q120" i="48" s="1"/>
  <c r="P135" i="48"/>
  <c r="Q135" i="48" s="1"/>
  <c r="P118" i="48"/>
  <c r="Q118" i="48" s="1"/>
  <c r="P130" i="48"/>
  <c r="Q130" i="48" s="1"/>
  <c r="P112" i="48"/>
  <c r="Q112" i="48" s="1"/>
  <c r="P122" i="48"/>
  <c r="Q122" i="48" s="1"/>
  <c r="P124" i="48"/>
  <c r="Q124" i="48" s="1"/>
  <c r="P111" i="48"/>
  <c r="Q111" i="48" s="1"/>
  <c r="P138" i="48"/>
  <c r="Q138" i="48" s="1"/>
  <c r="P136" i="48"/>
  <c r="Q136" i="48" s="1"/>
  <c r="P139" i="48"/>
  <c r="Q139" i="48" s="1"/>
  <c r="P133" i="48"/>
  <c r="Q133" i="48" s="1"/>
  <c r="P134" i="48"/>
  <c r="Q134" i="48" s="1"/>
  <c r="P131" i="48"/>
  <c r="Q131" i="48" s="1"/>
  <c r="P137" i="48"/>
  <c r="Q137" i="48" s="1"/>
  <c r="P129" i="48"/>
  <c r="Q129" i="48" s="1"/>
  <c r="P20" i="48"/>
  <c r="Q20" i="48" s="1"/>
  <c r="P36" i="48"/>
  <c r="Q36" i="48" s="1"/>
  <c r="P127" i="48"/>
  <c r="Q127" i="48" s="1"/>
  <c r="P132" i="48"/>
  <c r="Q132" i="48" s="1"/>
  <c r="P106" i="48"/>
  <c r="Q106" i="48" s="1"/>
  <c r="P113" i="48"/>
  <c r="Q113" i="48" s="1"/>
  <c r="P115" i="48"/>
  <c r="Q115" i="48" s="1"/>
  <c r="P97" i="48"/>
  <c r="Q97" i="48" s="1"/>
  <c r="P99" i="48"/>
  <c r="Q99" i="48" s="1"/>
  <c r="P101" i="48"/>
  <c r="Q101" i="48" s="1"/>
  <c r="P103" i="48"/>
  <c r="Q103" i="48" s="1"/>
  <c r="P105" i="48"/>
  <c r="Q105" i="48" s="1"/>
  <c r="P107" i="48"/>
  <c r="Q107" i="48" s="1"/>
  <c r="P109" i="48"/>
  <c r="Q109" i="48" s="1"/>
  <c r="P125" i="48"/>
  <c r="Q125" i="48" s="1"/>
  <c r="P45" i="48"/>
  <c r="Q45" i="48" s="1"/>
  <c r="P116" i="48"/>
  <c r="Q116" i="48" s="1"/>
  <c r="P123" i="48"/>
  <c r="Q123" i="48" s="1"/>
  <c r="P69" i="48"/>
  <c r="Q69" i="48" s="1"/>
  <c r="P121" i="48"/>
  <c r="Q121" i="48" s="1"/>
  <c r="P128" i="48"/>
  <c r="Q128" i="48" s="1"/>
  <c r="P140" i="48"/>
  <c r="Q140" i="48" s="1"/>
  <c r="P110" i="48"/>
  <c r="Q110" i="48" s="1"/>
  <c r="P119" i="48"/>
  <c r="Q119" i="48" s="1"/>
  <c r="P126" i="48"/>
  <c r="Q126" i="48" s="1"/>
  <c r="P98" i="48"/>
  <c r="Q98" i="48" s="1"/>
  <c r="P100" i="48"/>
  <c r="Q100" i="48" s="1"/>
  <c r="P102" i="48"/>
  <c r="Q102" i="48" s="1"/>
  <c r="P104" i="48"/>
  <c r="Q104" i="48" s="1"/>
  <c r="P108" i="48"/>
  <c r="Q108" i="48" s="1"/>
  <c r="P117" i="48"/>
  <c r="Q117" i="48" s="1"/>
  <c r="P30" i="48"/>
  <c r="Q30" i="48" s="1"/>
  <c r="P18" i="48"/>
  <c r="Q18" i="48" s="1"/>
  <c r="P76" i="48"/>
  <c r="Q76" i="48" s="1"/>
  <c r="P62" i="48"/>
  <c r="Q62" i="48" s="1"/>
  <c r="P89" i="48"/>
  <c r="Q89" i="48" s="1"/>
  <c r="P23" i="48"/>
  <c r="Q23" i="48" s="1"/>
  <c r="P10" i="48"/>
  <c r="Q10" i="48" s="1"/>
  <c r="P92" i="48"/>
  <c r="Q92" i="48" s="1"/>
  <c r="P13" i="48"/>
  <c r="Q13" i="48" s="1"/>
  <c r="P55" i="48"/>
  <c r="Q55" i="48" s="1"/>
  <c r="P17" i="48"/>
  <c r="Q17" i="48" s="1"/>
  <c r="P82" i="48"/>
  <c r="Q82" i="48" s="1"/>
  <c r="P26" i="48"/>
  <c r="Q26" i="48" s="1"/>
  <c r="P67" i="48"/>
  <c r="Q67" i="48" s="1"/>
  <c r="P8" i="48"/>
  <c r="Q8" i="48" s="1"/>
  <c r="P28" i="48"/>
  <c r="Q28" i="48" s="1"/>
  <c r="P40" i="48"/>
  <c r="Q40" i="48" s="1"/>
  <c r="P35" i="48"/>
  <c r="Q35" i="48" s="1"/>
  <c r="P16" i="48"/>
  <c r="Q16" i="48" s="1"/>
  <c r="P84" i="48"/>
  <c r="Q84" i="48" s="1"/>
  <c r="P49" i="48"/>
  <c r="Q49" i="48" s="1"/>
  <c r="P51" i="48"/>
  <c r="Q51" i="48" s="1"/>
  <c r="P52" i="48"/>
  <c r="Q52" i="48" s="1"/>
  <c r="P78" i="48"/>
  <c r="Q78" i="48" s="1"/>
  <c r="P56" i="48"/>
  <c r="Q56" i="48" s="1"/>
  <c r="P48" i="48"/>
  <c r="Q48" i="48" s="1"/>
  <c r="P68" i="48"/>
  <c r="Q68" i="48" s="1"/>
  <c r="P73" i="48"/>
  <c r="Q73" i="48" s="1"/>
  <c r="P77" i="48"/>
  <c r="Q77" i="48" s="1"/>
  <c r="P11" i="48"/>
  <c r="Q11" i="48" s="1"/>
  <c r="P86" i="48"/>
  <c r="Q86" i="48" s="1"/>
  <c r="P44" i="48"/>
  <c r="Q44" i="48" s="1"/>
  <c r="P88" i="48"/>
  <c r="Q88" i="48" s="1"/>
  <c r="P33" i="48"/>
  <c r="Q33" i="48" s="1"/>
  <c r="P93" i="48"/>
  <c r="Q93" i="48" s="1"/>
  <c r="P60" i="48"/>
  <c r="Q60" i="48" s="1"/>
  <c r="P29" i="48"/>
  <c r="Q29" i="48" s="1"/>
  <c r="P58" i="48"/>
  <c r="Q58" i="48" s="1"/>
  <c r="P19" i="48"/>
  <c r="Q19" i="48" s="1"/>
  <c r="P90" i="48"/>
  <c r="Q90" i="48" s="1"/>
  <c r="P91" i="48"/>
  <c r="Q91" i="48" s="1"/>
  <c r="P9" i="48"/>
  <c r="Q9" i="48" s="1"/>
  <c r="P31" i="48"/>
  <c r="Q31" i="48" s="1"/>
  <c r="P21" i="48"/>
  <c r="Q21" i="48" s="1"/>
  <c r="P64" i="48"/>
  <c r="Q64" i="48" s="1"/>
  <c r="P94" i="48"/>
  <c r="Q94" i="48" s="1"/>
  <c r="P79" i="48"/>
  <c r="Q79" i="48" s="1"/>
  <c r="P54" i="48"/>
  <c r="Q54" i="48" s="1"/>
  <c r="P47" i="48"/>
  <c r="Q47" i="48" s="1"/>
  <c r="P63" i="48"/>
  <c r="Q63" i="48" s="1"/>
  <c r="P38" i="48"/>
  <c r="Q38" i="48" s="1"/>
  <c r="P57" i="48"/>
  <c r="Q57" i="48" s="1"/>
  <c r="P87" i="48"/>
  <c r="Q87" i="48" s="1"/>
  <c r="P15" i="48"/>
  <c r="Q15" i="48" s="1"/>
  <c r="P59" i="48"/>
  <c r="Q59" i="48" s="1"/>
  <c r="P71" i="48"/>
  <c r="Q71" i="48" s="1"/>
  <c r="P66" i="48"/>
  <c r="Q66" i="48" s="1"/>
  <c r="P81" i="48"/>
  <c r="Q81" i="48" s="1"/>
  <c r="P22" i="48"/>
  <c r="Q22" i="48" s="1"/>
  <c r="P42" i="48"/>
  <c r="Q42" i="48" s="1"/>
  <c r="P43" i="48"/>
  <c r="Q43" i="48" s="1"/>
  <c r="P37" i="48"/>
  <c r="Q37" i="48" s="1"/>
  <c r="P12" i="48"/>
  <c r="Q12" i="48" s="1"/>
  <c r="P46" i="48"/>
  <c r="Q46" i="48" s="1"/>
  <c r="P74" i="48"/>
  <c r="Q74" i="48" s="1"/>
  <c r="P25" i="48"/>
  <c r="Q25" i="48" s="1"/>
  <c r="P85" i="48"/>
  <c r="Q85" i="48" s="1"/>
  <c r="P41" i="48"/>
  <c r="Q41" i="48" s="1"/>
  <c r="P95" i="48"/>
  <c r="Q95" i="48" s="1"/>
  <c r="P75" i="48"/>
  <c r="Q75" i="48" s="1"/>
  <c r="P39" i="48"/>
  <c r="Q39" i="48" s="1"/>
  <c r="P14" i="48"/>
  <c r="Q14" i="48" s="1"/>
  <c r="P70" i="48"/>
  <c r="Q70" i="48" s="1"/>
  <c r="P27" i="48"/>
  <c r="Q27" i="48" s="1"/>
  <c r="P65" i="48"/>
  <c r="Q65" i="48" s="1"/>
  <c r="P80" i="48"/>
  <c r="Q80" i="48" s="1"/>
  <c r="P61" i="48"/>
  <c r="Q61" i="48" s="1"/>
  <c r="P83" i="48"/>
  <c r="Q83" i="48" s="1"/>
  <c r="P72" i="48"/>
  <c r="Q72" i="48" s="1"/>
  <c r="P53" i="48"/>
  <c r="Q53" i="48" s="1"/>
  <c r="P50" i="48"/>
  <c r="Q50" i="48" s="1"/>
  <c r="P34" i="48"/>
  <c r="Q34" i="48" s="1"/>
  <c r="P32" i="48"/>
  <c r="Q32" i="48" s="1"/>
  <c r="P24" i="48"/>
  <c r="Q24" i="48" s="1"/>
  <c r="P96" i="48"/>
  <c r="Q96" i="48" s="1"/>
  <c r="H22" i="36" l="1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20" i="36"/>
  <c r="H21" i="36"/>
  <c r="H19" i="36"/>
  <c r="F6" i="12"/>
  <c r="G22" i="16" l="1"/>
  <c r="G20" i="16"/>
  <c r="M16" i="16"/>
  <c r="M15" i="16"/>
  <c r="M14" i="16"/>
  <c r="M13" i="16"/>
  <c r="M12" i="16"/>
  <c r="M11" i="16"/>
  <c r="M10" i="16"/>
  <c r="M9" i="16"/>
  <c r="M8" i="16"/>
  <c r="M7" i="16"/>
  <c r="M6" i="16"/>
  <c r="M5" i="16"/>
  <c r="M4" i="16"/>
  <c r="M3" i="16"/>
  <c r="C40" i="17"/>
  <c r="C39" i="17"/>
  <c r="C38" i="17"/>
  <c r="C37" i="17"/>
  <c r="C36" i="17"/>
  <c r="C35" i="17"/>
  <c r="C34" i="17"/>
  <c r="C33" i="17"/>
  <c r="C32" i="17"/>
  <c r="C31" i="17"/>
  <c r="C30" i="17"/>
  <c r="G20" i="17"/>
  <c r="G19" i="17"/>
  <c r="I11" i="17"/>
  <c r="I10" i="17"/>
  <c r="I9" i="17"/>
  <c r="I8" i="17"/>
  <c r="I7" i="17"/>
  <c r="I6" i="17"/>
  <c r="I5" i="17"/>
  <c r="I4" i="17"/>
  <c r="I3" i="17"/>
  <c r="I2" i="17"/>
  <c r="G18" i="17" s="1"/>
  <c r="I1" i="17"/>
  <c r="G17" i="17" s="1"/>
  <c r="G6" i="12"/>
  <c r="E6" i="12"/>
  <c r="M6" i="4"/>
  <c r="L6" i="4"/>
  <c r="K6" i="4"/>
  <c r="J6" i="4"/>
  <c r="I6" i="4"/>
  <c r="M6" i="3"/>
  <c r="L6" i="3"/>
  <c r="K6" i="3"/>
  <c r="J6" i="3"/>
  <c r="I6" i="3"/>
  <c r="M6" i="2"/>
  <c r="L6" i="2"/>
  <c r="K6" i="2"/>
  <c r="J6" i="2"/>
  <c r="I6" i="2"/>
  <c r="I11" i="16" l="1"/>
  <c r="G23" i="16"/>
  <c r="G21" i="16"/>
  <c r="F20" i="15" l="1"/>
  <c r="F19" i="15"/>
  <c r="F18" i="15"/>
  <c r="C11" i="15"/>
  <c r="C10" i="15"/>
  <c r="C9" i="15"/>
  <c r="C8" i="15"/>
  <c r="C7" i="15"/>
  <c r="C6" i="15"/>
  <c r="C5" i="15"/>
  <c r="C4" i="15"/>
  <c r="C3" i="15"/>
  <c r="C2" i="15"/>
  <c r="C1" i="15"/>
  <c r="J10" i="2" l="1"/>
  <c r="J9" i="2"/>
  <c r="J12" i="2"/>
  <c r="J11" i="2"/>
  <c r="J8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B46" i="15"/>
  <c r="B45" i="15"/>
  <c r="B44" i="15"/>
  <c r="B43" i="15"/>
  <c r="B42" i="15"/>
  <c r="B41" i="15"/>
  <c r="B40" i="15"/>
  <c r="B39" i="15"/>
  <c r="B38" i="15"/>
  <c r="B37" i="15"/>
  <c r="B36" i="15"/>
  <c r="O40" i="15"/>
  <c r="O39" i="15"/>
  <c r="O38" i="15"/>
  <c r="O37" i="15"/>
  <c r="O36" i="15"/>
  <c r="O35" i="15"/>
  <c r="O33" i="15"/>
  <c r="O32" i="15"/>
  <c r="O31" i="15"/>
  <c r="O34" i="15"/>
  <c r="O30" i="15"/>
  <c r="K9" i="4"/>
  <c r="K11" i="4"/>
  <c r="K8" i="4"/>
  <c r="K10" i="4"/>
  <c r="K16" i="4"/>
  <c r="K12" i="4"/>
  <c r="K15" i="4"/>
  <c r="K19" i="4"/>
  <c r="K14" i="4"/>
  <c r="K17" i="4"/>
  <c r="K18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I18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J18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L18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M18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H30" i="12"/>
  <c r="H31" i="12"/>
  <c r="H24" i="12"/>
  <c r="H21" i="12"/>
  <c r="H27" i="12"/>
  <c r="E31" i="15" l="1"/>
  <c r="E32" i="15"/>
  <c r="E30" i="15"/>
  <c r="N44" i="4"/>
  <c r="O44" i="4" s="1"/>
  <c r="N28" i="4"/>
  <c r="O28" i="4" s="1"/>
  <c r="N20" i="4"/>
  <c r="O20" i="4" s="1"/>
  <c r="N45" i="2"/>
  <c r="O45" i="2" s="1"/>
  <c r="N37" i="2"/>
  <c r="O37" i="2" s="1"/>
  <c r="N41" i="2"/>
  <c r="O41" i="2" s="1"/>
  <c r="N29" i="2"/>
  <c r="O29" i="2" s="1"/>
  <c r="N36" i="2"/>
  <c r="O36" i="2" s="1"/>
  <c r="N46" i="2"/>
  <c r="O46" i="2" s="1"/>
  <c r="N40" i="2"/>
  <c r="O40" i="2" s="1"/>
  <c r="N32" i="2"/>
  <c r="O32" i="2" s="1"/>
  <c r="N42" i="2"/>
  <c r="O42" i="2" s="1"/>
  <c r="N34" i="2"/>
  <c r="O34" i="2" s="1"/>
  <c r="N47" i="2"/>
  <c r="O47" i="2" s="1"/>
  <c r="N38" i="2"/>
  <c r="O38" i="2" s="1"/>
  <c r="N24" i="2"/>
  <c r="O24" i="2" s="1"/>
  <c r="N22" i="2"/>
  <c r="O22" i="2" s="1"/>
  <c r="N30" i="2"/>
  <c r="O30" i="2" s="1"/>
  <c r="N39" i="2"/>
  <c r="O39" i="2" s="1"/>
  <c r="N31" i="2"/>
  <c r="O31" i="2" s="1"/>
  <c r="N33" i="2"/>
  <c r="O33" i="2" s="1"/>
  <c r="N43" i="2"/>
  <c r="O43" i="2" s="1"/>
  <c r="N35" i="2"/>
  <c r="O35" i="2" s="1"/>
  <c r="N26" i="2"/>
  <c r="O26" i="2" s="1"/>
  <c r="N28" i="2"/>
  <c r="O28" i="2" s="1"/>
  <c r="N23" i="2"/>
  <c r="O23" i="2" s="1"/>
  <c r="N25" i="2"/>
  <c r="O25" i="2" s="1"/>
  <c r="N27" i="2"/>
  <c r="O27" i="2" s="1"/>
  <c r="N44" i="2"/>
  <c r="O44" i="2" s="1"/>
  <c r="N36" i="4"/>
  <c r="O36" i="4" s="1"/>
  <c r="N38" i="4"/>
  <c r="O38" i="4" s="1"/>
  <c r="N45" i="4"/>
  <c r="O45" i="4" s="1"/>
  <c r="N37" i="4"/>
  <c r="O37" i="4" s="1"/>
  <c r="N29" i="4"/>
  <c r="O29" i="4" s="1"/>
  <c r="N21" i="4"/>
  <c r="O21" i="4" s="1"/>
  <c r="N40" i="4"/>
  <c r="O40" i="4" s="1"/>
  <c r="N32" i="4"/>
  <c r="O32" i="4" s="1"/>
  <c r="N24" i="4"/>
  <c r="O24" i="4" s="1"/>
  <c r="N30" i="4"/>
  <c r="O30" i="4" s="1"/>
  <c r="N22" i="4"/>
  <c r="O22" i="4" s="1"/>
  <c r="N41" i="4"/>
  <c r="O41" i="4" s="1"/>
  <c r="N33" i="4"/>
  <c r="O33" i="4" s="1"/>
  <c r="N25" i="4"/>
  <c r="O25" i="4" s="1"/>
  <c r="N43" i="4"/>
  <c r="O43" i="4" s="1"/>
  <c r="N35" i="4"/>
  <c r="O35" i="4" s="1"/>
  <c r="N27" i="4"/>
  <c r="O27" i="4" s="1"/>
  <c r="N18" i="4"/>
  <c r="O18" i="4" s="1"/>
  <c r="N39" i="4"/>
  <c r="O39" i="4" s="1"/>
  <c r="N31" i="4"/>
  <c r="O31" i="4" s="1"/>
  <c r="N23" i="4"/>
  <c r="O23" i="4" s="1"/>
  <c r="N42" i="4"/>
  <c r="O42" i="4" s="1"/>
  <c r="N34" i="4"/>
  <c r="O34" i="4" s="1"/>
  <c r="N26" i="4"/>
  <c r="O26" i="4" s="1"/>
  <c r="H29" i="12"/>
  <c r="H14" i="12"/>
  <c r="H22" i="12"/>
  <c r="H26" i="12"/>
  <c r="H28" i="12"/>
  <c r="H15" i="12"/>
  <c r="H18" i="12"/>
  <c r="H17" i="12"/>
  <c r="H23" i="12"/>
  <c r="H25" i="12"/>
  <c r="H20" i="12"/>
  <c r="H13" i="12"/>
  <c r="D6" i="12"/>
  <c r="C6" i="12"/>
  <c r="H16" i="12"/>
  <c r="H11" i="12"/>
  <c r="H10" i="12"/>
  <c r="H12" i="12"/>
  <c r="H7" i="12"/>
  <c r="H9" i="12"/>
  <c r="H19" i="12"/>
  <c r="H8" i="12"/>
  <c r="I26" i="3" l="1"/>
  <c r="J26" i="3"/>
  <c r="K26" i="3"/>
  <c r="L26" i="3"/>
  <c r="M26" i="3"/>
  <c r="N26" i="3" l="1"/>
  <c r="O26" i="3" s="1"/>
  <c r="I31" i="3"/>
  <c r="J31" i="3"/>
  <c r="K31" i="3"/>
  <c r="L31" i="3"/>
  <c r="M31" i="3"/>
  <c r="I25" i="3"/>
  <c r="J25" i="3"/>
  <c r="K25" i="3"/>
  <c r="L25" i="3"/>
  <c r="M25" i="3"/>
  <c r="I34" i="3"/>
  <c r="J34" i="3"/>
  <c r="K34" i="3"/>
  <c r="L34" i="3"/>
  <c r="M34" i="3"/>
  <c r="N31" i="3" l="1"/>
  <c r="O31" i="3" s="1"/>
  <c r="N25" i="3"/>
  <c r="O25" i="3" s="1"/>
  <c r="N34" i="3"/>
  <c r="O34" i="3" s="1"/>
  <c r="M19" i="4" l="1"/>
  <c r="L19" i="4"/>
  <c r="J19" i="4"/>
  <c r="I19" i="4"/>
  <c r="M10" i="4"/>
  <c r="L10" i="4"/>
  <c r="J10" i="4"/>
  <c r="I10" i="4"/>
  <c r="M15" i="4"/>
  <c r="L15" i="4"/>
  <c r="J15" i="4"/>
  <c r="I15" i="4"/>
  <c r="M9" i="4"/>
  <c r="L9" i="4"/>
  <c r="J9" i="4"/>
  <c r="I9" i="4"/>
  <c r="M17" i="4"/>
  <c r="L17" i="4"/>
  <c r="J17" i="4"/>
  <c r="I17" i="4"/>
  <c r="M11" i="4"/>
  <c r="L11" i="4"/>
  <c r="J11" i="4"/>
  <c r="I11" i="4"/>
  <c r="M14" i="4"/>
  <c r="L14" i="4"/>
  <c r="J14" i="4"/>
  <c r="I14" i="4"/>
  <c r="M16" i="4"/>
  <c r="L16" i="4"/>
  <c r="J16" i="4"/>
  <c r="I16" i="4"/>
  <c r="M12" i="4"/>
  <c r="L12" i="4"/>
  <c r="J12" i="4"/>
  <c r="I12" i="4"/>
  <c r="M8" i="4"/>
  <c r="L8" i="4"/>
  <c r="J8" i="4"/>
  <c r="I8" i="4"/>
  <c r="M13" i="4"/>
  <c r="L13" i="4"/>
  <c r="K13" i="4"/>
  <c r="J13" i="4"/>
  <c r="I13" i="4"/>
  <c r="M37" i="3"/>
  <c r="L37" i="3"/>
  <c r="K37" i="3"/>
  <c r="J37" i="3"/>
  <c r="I37" i="3"/>
  <c r="M29" i="3"/>
  <c r="L29" i="3"/>
  <c r="K29" i="3"/>
  <c r="J29" i="3"/>
  <c r="I29" i="3"/>
  <c r="M8" i="3"/>
  <c r="L8" i="3"/>
  <c r="K8" i="3"/>
  <c r="J8" i="3"/>
  <c r="I8" i="3"/>
  <c r="M10" i="3"/>
  <c r="L10" i="3"/>
  <c r="K10" i="3"/>
  <c r="J10" i="3"/>
  <c r="I10" i="3"/>
  <c r="M24" i="3"/>
  <c r="L24" i="3"/>
  <c r="K24" i="3"/>
  <c r="J24" i="3"/>
  <c r="I24" i="3"/>
  <c r="M21" i="3"/>
  <c r="L21" i="3"/>
  <c r="K21" i="3"/>
  <c r="J21" i="3"/>
  <c r="I21" i="3"/>
  <c r="M16" i="3"/>
  <c r="L16" i="3"/>
  <c r="K16" i="3"/>
  <c r="J16" i="3"/>
  <c r="I16" i="3"/>
  <c r="M35" i="3"/>
  <c r="L35" i="3"/>
  <c r="K35" i="3"/>
  <c r="J35" i="3"/>
  <c r="I35" i="3"/>
  <c r="M22" i="3"/>
  <c r="L22" i="3"/>
  <c r="K22" i="3"/>
  <c r="J22" i="3"/>
  <c r="I22" i="3"/>
  <c r="M33" i="3"/>
  <c r="L33" i="3"/>
  <c r="K33" i="3"/>
  <c r="J33" i="3"/>
  <c r="I33" i="3"/>
  <c r="M30" i="3"/>
  <c r="L30" i="3"/>
  <c r="K30" i="3"/>
  <c r="J30" i="3"/>
  <c r="I30" i="3"/>
  <c r="M39" i="3"/>
  <c r="L39" i="3"/>
  <c r="K39" i="3"/>
  <c r="J39" i="3"/>
  <c r="I39" i="3"/>
  <c r="M32" i="3"/>
  <c r="L32" i="3"/>
  <c r="K32" i="3"/>
  <c r="J32" i="3"/>
  <c r="I32" i="3"/>
  <c r="M19" i="3"/>
  <c r="L19" i="3"/>
  <c r="K19" i="3"/>
  <c r="J19" i="3"/>
  <c r="I19" i="3"/>
  <c r="M38" i="3"/>
  <c r="L38" i="3"/>
  <c r="K38" i="3"/>
  <c r="J38" i="3"/>
  <c r="I38" i="3"/>
  <c r="M27" i="3"/>
  <c r="L27" i="3"/>
  <c r="K27" i="3"/>
  <c r="J27" i="3"/>
  <c r="I27" i="3"/>
  <c r="M20" i="3"/>
  <c r="L20" i="3"/>
  <c r="K20" i="3"/>
  <c r="J20" i="3"/>
  <c r="I20" i="3"/>
  <c r="M36" i="3"/>
  <c r="L36" i="3"/>
  <c r="K36" i="3"/>
  <c r="J36" i="3"/>
  <c r="I36" i="3"/>
  <c r="M28" i="3"/>
  <c r="L28" i="3"/>
  <c r="K28" i="3"/>
  <c r="J28" i="3"/>
  <c r="I28" i="3"/>
  <c r="M15" i="3"/>
  <c r="L15" i="3"/>
  <c r="K15" i="3"/>
  <c r="J15" i="3"/>
  <c r="I15" i="3"/>
  <c r="M14" i="3"/>
  <c r="L14" i="3"/>
  <c r="K14" i="3"/>
  <c r="J14" i="3"/>
  <c r="I14" i="3"/>
  <c r="M13" i="3"/>
  <c r="L13" i="3"/>
  <c r="K13" i="3"/>
  <c r="J13" i="3"/>
  <c r="I13" i="3"/>
  <c r="M9" i="3"/>
  <c r="L9" i="3"/>
  <c r="K9" i="3"/>
  <c r="J9" i="3"/>
  <c r="I9" i="3"/>
  <c r="M11" i="3"/>
  <c r="L11" i="3"/>
  <c r="K11" i="3"/>
  <c r="J11" i="3"/>
  <c r="I11" i="3"/>
  <c r="M18" i="3"/>
  <c r="L18" i="3"/>
  <c r="K18" i="3"/>
  <c r="J18" i="3"/>
  <c r="I18" i="3"/>
  <c r="M17" i="3"/>
  <c r="L17" i="3"/>
  <c r="K17" i="3"/>
  <c r="J17" i="3"/>
  <c r="I17" i="3"/>
  <c r="M23" i="3"/>
  <c r="L23" i="3"/>
  <c r="K23" i="3"/>
  <c r="J23" i="3"/>
  <c r="I23" i="3"/>
  <c r="M12" i="3"/>
  <c r="L12" i="3"/>
  <c r="K12" i="3"/>
  <c r="J12" i="3"/>
  <c r="I12" i="3"/>
  <c r="M13" i="2"/>
  <c r="L13" i="2"/>
  <c r="K13" i="2"/>
  <c r="I13" i="2"/>
  <c r="M21" i="2"/>
  <c r="L21" i="2"/>
  <c r="K21" i="2"/>
  <c r="I21" i="2"/>
  <c r="M20" i="2"/>
  <c r="L20" i="2"/>
  <c r="K20" i="2"/>
  <c r="I20" i="2"/>
  <c r="M12" i="2"/>
  <c r="L12" i="2"/>
  <c r="K12" i="2"/>
  <c r="I12" i="2"/>
  <c r="M18" i="2"/>
  <c r="L18" i="2"/>
  <c r="K18" i="2"/>
  <c r="I18" i="2"/>
  <c r="M10" i="2"/>
  <c r="L10" i="2"/>
  <c r="K10" i="2"/>
  <c r="I10" i="2"/>
  <c r="M9" i="2"/>
  <c r="L9" i="2"/>
  <c r="K9" i="2"/>
  <c r="I9" i="2"/>
  <c r="M11" i="2"/>
  <c r="L11" i="2"/>
  <c r="K11" i="2"/>
  <c r="I11" i="2"/>
  <c r="M17" i="2"/>
  <c r="L17" i="2"/>
  <c r="K17" i="2"/>
  <c r="I17" i="2"/>
  <c r="M16" i="2"/>
  <c r="L16" i="2"/>
  <c r="K16" i="2"/>
  <c r="I16" i="2"/>
  <c r="M14" i="2"/>
  <c r="L14" i="2"/>
  <c r="K14" i="2"/>
  <c r="I14" i="2"/>
  <c r="M15" i="2"/>
  <c r="L15" i="2"/>
  <c r="K15" i="2"/>
  <c r="I15" i="2"/>
  <c r="M19" i="2"/>
  <c r="L19" i="2"/>
  <c r="K19" i="2"/>
  <c r="I19" i="2"/>
  <c r="M8" i="2"/>
  <c r="L8" i="2"/>
  <c r="K8" i="2"/>
  <c r="I8" i="2"/>
  <c r="N21" i="2" l="1"/>
  <c r="O21" i="2" s="1"/>
  <c r="N36" i="3"/>
  <c r="O36" i="3" s="1"/>
  <c r="N19" i="2"/>
  <c r="O19" i="2" s="1"/>
  <c r="N18" i="2"/>
  <c r="O18" i="2" s="1"/>
  <c r="N20" i="2"/>
  <c r="O20" i="2" s="1"/>
  <c r="N14" i="3"/>
  <c r="O14" i="3" s="1"/>
  <c r="N19" i="3"/>
  <c r="O19" i="3" s="1"/>
  <c r="N17" i="4"/>
  <c r="O17" i="4" s="1"/>
  <c r="N13" i="2"/>
  <c r="O13" i="2" s="1"/>
  <c r="N12" i="2"/>
  <c r="O12" i="2" s="1"/>
  <c r="N13" i="4"/>
  <c r="O13" i="4" s="1"/>
  <c r="N14" i="4"/>
  <c r="O14" i="4" s="1"/>
  <c r="N9" i="4"/>
  <c r="O9" i="4" s="1"/>
  <c r="N19" i="4"/>
  <c r="O19" i="4" s="1"/>
  <c r="N15" i="4"/>
  <c r="O15" i="4" s="1"/>
  <c r="N16" i="4"/>
  <c r="O16" i="4" s="1"/>
  <c r="N12" i="4"/>
  <c r="O12" i="4" s="1"/>
  <c r="N8" i="4"/>
  <c r="O8" i="4" s="1"/>
  <c r="N18" i="3"/>
  <c r="O18" i="3" s="1"/>
  <c r="N9" i="3"/>
  <c r="O9" i="3" s="1"/>
  <c r="N13" i="3"/>
  <c r="O13" i="3" s="1"/>
  <c r="N15" i="3"/>
  <c r="O15" i="3" s="1"/>
  <c r="N27" i="3"/>
  <c r="O27" i="3" s="1"/>
  <c r="N38" i="3"/>
  <c r="O38" i="3" s="1"/>
  <c r="N30" i="3"/>
  <c r="O30" i="3" s="1"/>
  <c r="N35" i="3"/>
  <c r="O35" i="3" s="1"/>
  <c r="N21" i="3"/>
  <c r="O21" i="3" s="1"/>
  <c r="N8" i="3"/>
  <c r="O8" i="3" s="1"/>
  <c r="N37" i="3"/>
  <c r="O37" i="3" s="1"/>
  <c r="N23" i="3"/>
  <c r="O23" i="3" s="1"/>
  <c r="N16" i="3"/>
  <c r="O16" i="3" s="1"/>
  <c r="N24" i="3"/>
  <c r="O24" i="3" s="1"/>
  <c r="N10" i="3"/>
  <c r="O10" i="3" s="1"/>
  <c r="N39" i="3"/>
  <c r="O39" i="3" s="1"/>
  <c r="N20" i="3"/>
  <c r="O20" i="3" s="1"/>
  <c r="N33" i="3"/>
  <c r="O33" i="3" s="1"/>
  <c r="N22" i="3"/>
  <c r="O22" i="3" s="1"/>
  <c r="N32" i="3"/>
  <c r="O32" i="3" s="1"/>
  <c r="N28" i="3"/>
  <c r="O28" i="3" s="1"/>
  <c r="N29" i="3"/>
  <c r="O29" i="3" s="1"/>
  <c r="N11" i="3"/>
  <c r="O11" i="3" s="1"/>
  <c r="N16" i="2"/>
  <c r="O16" i="2" s="1"/>
  <c r="N10" i="2"/>
  <c r="O10" i="2" s="1"/>
  <c r="N15" i="2"/>
  <c r="O15" i="2" s="1"/>
  <c r="N17" i="2"/>
  <c r="O17" i="2" s="1"/>
  <c r="N9" i="2"/>
  <c r="O9" i="2" s="1"/>
  <c r="N14" i="2"/>
  <c r="O14" i="2" s="1"/>
  <c r="N11" i="2"/>
  <c r="O11" i="2" s="1"/>
  <c r="N8" i="2"/>
  <c r="O8" i="2" s="1"/>
  <c r="N17" i="3"/>
  <c r="O17" i="3" s="1"/>
  <c r="N12" i="3"/>
  <c r="O12" i="3" s="1"/>
  <c r="N11" i="4"/>
  <c r="O11" i="4" s="1"/>
  <c r="N10" i="4"/>
  <c r="O10" i="4" s="1"/>
</calcChain>
</file>

<file path=xl/sharedStrings.xml><?xml version="1.0" encoding="utf-8"?>
<sst xmlns="http://schemas.openxmlformats.org/spreadsheetml/2006/main" count="1798" uniqueCount="388">
  <si>
    <t>Scottish National Scotia Series 2026</t>
  </si>
  <si>
    <t>Race 1</t>
  </si>
  <si>
    <t>Race 2</t>
  </si>
  <si>
    <t>Race 3</t>
  </si>
  <si>
    <t>Race 4</t>
  </si>
  <si>
    <t>Race 5</t>
  </si>
  <si>
    <t>Race 6</t>
  </si>
  <si>
    <t>Gifford</t>
  </si>
  <si>
    <t>Lake of Menthieth</t>
  </si>
  <si>
    <t>Dkye APR</t>
  </si>
  <si>
    <t>Peebles CC</t>
  </si>
  <si>
    <t>Torvelo</t>
  </si>
  <si>
    <t xml:space="preserve">Pippa Handley </t>
  </si>
  <si>
    <t>Rank</t>
  </si>
  <si>
    <t>Name</t>
  </si>
  <si>
    <t>Club</t>
  </si>
  <si>
    <t>Pos</t>
  </si>
  <si>
    <t>Pos2</t>
  </si>
  <si>
    <t>Pos3</t>
  </si>
  <si>
    <t>Pos32</t>
  </si>
  <si>
    <t>Pos33</t>
  </si>
  <si>
    <t>Pos4</t>
  </si>
  <si>
    <t>Points 1</t>
  </si>
  <si>
    <t>Points 2</t>
  </si>
  <si>
    <t>Points 3</t>
  </si>
  <si>
    <t>Points 33</t>
  </si>
  <si>
    <t>Points 32</t>
  </si>
  <si>
    <t>Points 4</t>
  </si>
  <si>
    <t>Points Total</t>
  </si>
  <si>
    <t>Best 3 from 4</t>
  </si>
  <si>
    <t>Izzy Filor</t>
  </si>
  <si>
    <t>Unattached</t>
  </si>
  <si>
    <t>Lydia Louw</t>
  </si>
  <si>
    <t>Solas Cycling</t>
  </si>
  <si>
    <t>Millie Thomson</t>
  </si>
  <si>
    <t>Eleanor Dixon</t>
  </si>
  <si>
    <t>The Hera Project</t>
  </si>
  <si>
    <t>Ava Luce</t>
  </si>
  <si>
    <t>Brother UK - On Form</t>
  </si>
  <si>
    <t>Rebecca Saunderson</t>
  </si>
  <si>
    <t>Studio Velo</t>
  </si>
  <si>
    <t>Nina Padmanabhan</t>
  </si>
  <si>
    <t>Kayla Dinnin</t>
  </si>
  <si>
    <t>FTP-Fulfil The Potential-Racin...</t>
  </si>
  <si>
    <t>Tizzie Robinson-Gordon</t>
  </si>
  <si>
    <t>O’Shea - Development Team</t>
  </si>
  <si>
    <t>Eva Murphy</t>
  </si>
  <si>
    <t>Liv Cycling Club - Halo Films</t>
  </si>
  <si>
    <t>Beth Macrae</t>
  </si>
  <si>
    <t>Jadan Glasdon pb Vive le Velo</t>
  </si>
  <si>
    <t>Gemma Mitchell</t>
  </si>
  <si>
    <t>Hannah Supple</t>
  </si>
  <si>
    <t>Grace Inglis</t>
  </si>
  <si>
    <t>Team HUP</t>
  </si>
  <si>
    <t>Kasey Park</t>
  </si>
  <si>
    <t>Melanie Rowe</t>
  </si>
  <si>
    <t>camsmajaco</t>
  </si>
  <si>
    <t>Daisy Taylor</t>
  </si>
  <si>
    <t>Helen Wall</t>
  </si>
  <si>
    <t>Forth Velo</t>
  </si>
  <si>
    <t>Helen Jackson</t>
  </si>
  <si>
    <t>Kendal Cycle Club</t>
  </si>
  <si>
    <t>Anna Flynn</t>
  </si>
  <si>
    <t>Handsling Alba Development Roa...</t>
  </si>
  <si>
    <t>Martha Gates</t>
  </si>
  <si>
    <t>Moray Firth Cycling Club</t>
  </si>
  <si>
    <t>Eve Fairbairn</t>
  </si>
  <si>
    <t>Arabella Blackburn</t>
  </si>
  <si>
    <t>Amelia Tyler</t>
  </si>
  <si>
    <t>India Pentland</t>
  </si>
  <si>
    <t>Lettie McDonald</t>
  </si>
  <si>
    <t>Vanelli-Project Go</t>
  </si>
  <si>
    <t>Ruth Dunstan</t>
  </si>
  <si>
    <t>Ruth Jeays</t>
  </si>
  <si>
    <t>Revolution CT</t>
  </si>
  <si>
    <t>Janou Heck</t>
  </si>
  <si>
    <t>Maggie Seward</t>
  </si>
  <si>
    <t>Miriam Gilbride</t>
  </si>
  <si>
    <t>Miriam Jessett</t>
  </si>
  <si>
    <t>Loughborough Lightning</t>
  </si>
  <si>
    <t>Rebecca Trimble</t>
  </si>
  <si>
    <t>Dundee Thistle RC</t>
  </si>
  <si>
    <t>Kim Thomas</t>
  </si>
  <si>
    <t>Deeside Thistle CC</t>
  </si>
  <si>
    <t>Lucy Donaldson</t>
  </si>
  <si>
    <t>Glasgow Nightingale CC</t>
  </si>
  <si>
    <t>Lucy Henderson</t>
  </si>
  <si>
    <t>Kerry Mellor</t>
  </si>
  <si>
    <t>Corinne Menzies</t>
  </si>
  <si>
    <t>Elgin CC</t>
  </si>
  <si>
    <t>Jihanna Bonilla-Allard</t>
  </si>
  <si>
    <t>Paralloy RT</t>
  </si>
  <si>
    <t>Catriona Tennant</t>
  </si>
  <si>
    <t>Glasgow Green Cycle Club</t>
  </si>
  <si>
    <t>Katie Parry</t>
  </si>
  <si>
    <t>Mhairi Nicol</t>
  </si>
  <si>
    <t>East Sutherland Wheelers</t>
  </si>
  <si>
    <t>Nathalie Brohan</t>
  </si>
  <si>
    <t>Alison Kerr</t>
  </si>
  <si>
    <t>Lorna Macarthur</t>
  </si>
  <si>
    <t>Stirling Bike Club</t>
  </si>
  <si>
    <t>Teri Bayliss</t>
  </si>
  <si>
    <t>Tara Walsh</t>
  </si>
  <si>
    <t>Elizabeth Clayton</t>
  </si>
  <si>
    <t>Emilia Parr</t>
  </si>
  <si>
    <t>Frances Bell</t>
  </si>
  <si>
    <t>TS Racing</t>
  </si>
  <si>
    <t>Lesley MacLeod</t>
  </si>
  <si>
    <t>Alison Jack</t>
  </si>
  <si>
    <t>Hannah McHugh</t>
  </si>
  <si>
    <t>Ishbel Strathdee</t>
  </si>
  <si>
    <t>Katie Massie</t>
  </si>
  <si>
    <t>Garioch Road and Gravel</t>
  </si>
  <si>
    <t>Beth Kerr</t>
  </si>
  <si>
    <t>Cecilia Bosman</t>
  </si>
  <si>
    <t>Doris Shum Seward</t>
  </si>
  <si>
    <t>Stonehaven Cycling Club</t>
  </si>
  <si>
    <t>Isabelle Dalgleish</t>
  </si>
  <si>
    <t>Cog Set Papyrus Racing Club</t>
  </si>
  <si>
    <t>Sian Finlay</t>
  </si>
  <si>
    <t>Caroline Quigley</t>
  </si>
  <si>
    <t>Falkirk Junior Bike Club</t>
  </si>
  <si>
    <t>Eleanor Rowbotham</t>
  </si>
  <si>
    <t>Alison Brown</t>
  </si>
  <si>
    <t>Katrina Miller</t>
  </si>
  <si>
    <t>Skye Ballance</t>
  </si>
  <si>
    <t>Fiona Scotter</t>
  </si>
  <si>
    <t>Warwick Lanterne Rouge C.C</t>
  </si>
  <si>
    <t>Sharon Mcnicol</t>
  </si>
  <si>
    <t>Fullarton Wheelers Cycling Clu...</t>
  </si>
  <si>
    <t>Anna McQueen</t>
  </si>
  <si>
    <t>Beatrix Kiehlmann</t>
  </si>
  <si>
    <t>Royal Albert CC</t>
  </si>
  <si>
    <t>Claire Cameron</t>
  </si>
  <si>
    <t>Clare Taylor</t>
  </si>
  <si>
    <t>Eszter Domina</t>
  </si>
  <si>
    <t>North Argyll Cycle Club</t>
  </si>
  <si>
    <t>Gael Mccallum</t>
  </si>
  <si>
    <t>Gillian Brown</t>
  </si>
  <si>
    <t>Jess Damen</t>
  </si>
  <si>
    <t>Jessica Bennet</t>
  </si>
  <si>
    <t>Jodie Brumhead</t>
  </si>
  <si>
    <t>Hervelo Cycling</t>
  </si>
  <si>
    <t>Katie Hughes</t>
  </si>
  <si>
    <t>Katrina Denholm</t>
  </si>
  <si>
    <t>Seacroft Wheelers</t>
  </si>
  <si>
    <t>Laura Falconer</t>
  </si>
  <si>
    <t>Libby Smith</t>
  </si>
  <si>
    <t>Edinburgh University CC</t>
  </si>
  <si>
    <t>Lizelle Kemp</t>
  </si>
  <si>
    <t>Lucy Brown</t>
  </si>
  <si>
    <t>Nikki Bruce</t>
  </si>
  <si>
    <t>Sally Mclintock</t>
  </si>
  <si>
    <t>VC Glasgow South</t>
  </si>
  <si>
    <t>Sofia Bache</t>
  </si>
  <si>
    <t>Rebecca Newark</t>
  </si>
  <si>
    <t>Product of Position</t>
  </si>
  <si>
    <t>Column Labels</t>
  </si>
  <si>
    <t>Row Labels</t>
  </si>
  <si>
    <t>Club name</t>
  </si>
  <si>
    <t>1 Gifford</t>
  </si>
  <si>
    <t>2 LoM</t>
  </si>
  <si>
    <t>3 Dyke</t>
  </si>
  <si>
    <t>4 Peebles</t>
  </si>
  <si>
    <t>5 Torvelo</t>
  </si>
  <si>
    <t>Grand Total</t>
  </si>
  <si>
    <t>Team FTP Fusion</t>
  </si>
  <si>
    <t>Position</t>
  </si>
  <si>
    <t xml:space="preserve">Event </t>
  </si>
  <si>
    <t>Event</t>
  </si>
  <si>
    <t>Senior</t>
  </si>
  <si>
    <t>Junior</t>
  </si>
  <si>
    <t>Master 40</t>
  </si>
  <si>
    <t xml:space="preserve">Master 50+ </t>
  </si>
  <si>
    <t>LOM</t>
  </si>
  <si>
    <t>Column1</t>
  </si>
  <si>
    <t>DOB</t>
  </si>
  <si>
    <t>No</t>
  </si>
  <si>
    <t>Elizabeth</t>
  </si>
  <si>
    <t>Clayton</t>
  </si>
  <si>
    <t>434024</t>
  </si>
  <si>
    <t>Master 50</t>
  </si>
  <si>
    <t>Alison</t>
  </si>
  <si>
    <t>Brown</t>
  </si>
  <si>
    <t>1549960</t>
  </si>
  <si>
    <t>Gael</t>
  </si>
  <si>
    <t>Mccallum</t>
  </si>
  <si>
    <t/>
  </si>
  <si>
    <t>Clare</t>
  </si>
  <si>
    <t>Taylor</t>
  </si>
  <si>
    <t>Fiona</t>
  </si>
  <si>
    <t>Scotter</t>
  </si>
  <si>
    <t>1243247</t>
  </si>
  <si>
    <t>Nathalie</t>
  </si>
  <si>
    <t>Brohan</t>
  </si>
  <si>
    <t>1500320</t>
  </si>
  <si>
    <t>Teri</t>
  </si>
  <si>
    <t>Bayliss</t>
  </si>
  <si>
    <t>FTP-Fulfil The Potential-Racing</t>
  </si>
  <si>
    <t>725156</t>
  </si>
  <si>
    <t>Claire</t>
  </si>
  <si>
    <t>Cameron</t>
  </si>
  <si>
    <t>1547999</t>
  </si>
  <si>
    <t>Sharon</t>
  </si>
  <si>
    <t>Mcnicol</t>
  </si>
  <si>
    <t>Fullarton Wheelers Cycling Club</t>
  </si>
  <si>
    <t>1696804</t>
  </si>
  <si>
    <t>Emma</t>
  </si>
  <si>
    <t>Rogerson</t>
  </si>
  <si>
    <t>1518678</t>
  </si>
  <si>
    <t>Catriona</t>
  </si>
  <si>
    <t>Tennant</t>
  </si>
  <si>
    <t>1272567</t>
  </si>
  <si>
    <t>C Tennant</t>
  </si>
  <si>
    <t>Nikki</t>
  </si>
  <si>
    <t>Bruce</t>
  </si>
  <si>
    <t>Lettie</t>
  </si>
  <si>
    <t>McDonald</t>
  </si>
  <si>
    <t>1778299</t>
  </si>
  <si>
    <t>Nicola</t>
  </si>
  <si>
    <t>Hogan</t>
  </si>
  <si>
    <t>West Lothian Clarion CC</t>
  </si>
  <si>
    <t>983643</t>
  </si>
  <si>
    <t>Sally</t>
  </si>
  <si>
    <t>Mclintock</t>
  </si>
  <si>
    <t>1653692</t>
  </si>
  <si>
    <t>Gillian</t>
  </si>
  <si>
    <t>Lorna</t>
  </si>
  <si>
    <t>Macarthur</t>
  </si>
  <si>
    <t>1425823</t>
  </si>
  <si>
    <t>Helen</t>
  </si>
  <si>
    <t>Wall</t>
  </si>
  <si>
    <t>1314191</t>
  </si>
  <si>
    <t>Izzy</t>
  </si>
  <si>
    <t>Filor</t>
  </si>
  <si>
    <t>1648432</t>
  </si>
  <si>
    <t>Katrina</t>
  </si>
  <si>
    <t>Denholm</t>
  </si>
  <si>
    <t>1831792</t>
  </si>
  <si>
    <t>Janou</t>
  </si>
  <si>
    <t>Heck</t>
  </si>
  <si>
    <t>1864151</t>
  </si>
  <si>
    <t>Beth</t>
  </si>
  <si>
    <t>Macrae</t>
  </si>
  <si>
    <t>1278964</t>
  </si>
  <si>
    <t>Tizzie</t>
  </si>
  <si>
    <t>Robinson-Gordon</t>
  </si>
  <si>
    <t>Oâ€™Shea - Development Team</t>
  </si>
  <si>
    <t>1705707</t>
  </si>
  <si>
    <t>Skye</t>
  </si>
  <si>
    <t>Ballance</t>
  </si>
  <si>
    <t>1816455</t>
  </si>
  <si>
    <t>Lois</t>
  </si>
  <si>
    <t>Tolley</t>
  </si>
  <si>
    <t>2507446</t>
  </si>
  <si>
    <t>Rebecca</t>
  </si>
  <si>
    <t>Saunderson</t>
  </si>
  <si>
    <t>1237754</t>
  </si>
  <si>
    <t>Hannah</t>
  </si>
  <si>
    <t>Supple</t>
  </si>
  <si>
    <t>1857188</t>
  </si>
  <si>
    <t>Miriam</t>
  </si>
  <si>
    <t>Gilbride</t>
  </si>
  <si>
    <t>1727193</t>
  </si>
  <si>
    <t>McHugh</t>
  </si>
  <si>
    <t>Lydia</t>
  </si>
  <si>
    <t>Louw</t>
  </si>
  <si>
    <t>1859653</t>
  </si>
  <si>
    <t>Lucy</t>
  </si>
  <si>
    <t>Donaldson</t>
  </si>
  <si>
    <t>1355212</t>
  </si>
  <si>
    <t>Nina</t>
  </si>
  <si>
    <t>Padmanabhan</t>
  </si>
  <si>
    <t>1014345</t>
  </si>
  <si>
    <t xml:space="preserve">Junior </t>
  </si>
  <si>
    <t>Kasey</t>
  </si>
  <si>
    <t>Park</t>
  </si>
  <si>
    <t>1354273</t>
  </si>
  <si>
    <t>Team</t>
  </si>
  <si>
    <t>Cat</t>
  </si>
  <si>
    <t xml:space="preserve">Master 40 </t>
  </si>
  <si>
    <t>Dyke</t>
  </si>
  <si>
    <t>Master 50+</t>
  </si>
  <si>
    <t>Scottish National Alba Series 2022</t>
  </si>
  <si>
    <t>Youth A Girls</t>
  </si>
  <si>
    <t>Gifford Road Race</t>
  </si>
  <si>
    <t>Alford RR</t>
  </si>
  <si>
    <t>Drummond Trophy</t>
  </si>
  <si>
    <t xml:space="preserve">Hugh Dornan Memorial </t>
  </si>
  <si>
    <t>Alford Legacy</t>
  </si>
  <si>
    <t>Pos5</t>
  </si>
  <si>
    <t>Points</t>
  </si>
  <si>
    <t>Points6</t>
  </si>
  <si>
    <t>Points7</t>
  </si>
  <si>
    <t>Points8</t>
  </si>
  <si>
    <t>Points9</t>
  </si>
  <si>
    <t>Molly Evans</t>
  </si>
  <si>
    <t>Isla McCutcheon</t>
  </si>
  <si>
    <t>Johnstone Wheelers Cycling Club</t>
  </si>
  <si>
    <t>Thea Aitken</t>
  </si>
  <si>
    <t>Anna Birrell</t>
  </si>
  <si>
    <t>Edinburgh RC</t>
  </si>
  <si>
    <t>Sarah Darling</t>
  </si>
  <si>
    <t>Isla Easto</t>
  </si>
  <si>
    <t>Youth B Boys</t>
  </si>
  <si>
    <t>Best 4 from 5</t>
  </si>
  <si>
    <t>Elliot Speedie</t>
  </si>
  <si>
    <t>Innes Long</t>
  </si>
  <si>
    <t>Brodie Duncan</t>
  </si>
  <si>
    <t>Oliver Bain</t>
  </si>
  <si>
    <t>Murdo Evans</t>
  </si>
  <si>
    <t>Xander Graham</t>
  </si>
  <si>
    <t>Jukebox Cycling Team</t>
  </si>
  <si>
    <t>DNF</t>
  </si>
  <si>
    <t>Youth B Girls</t>
  </si>
  <si>
    <t>Niamh Waters</t>
  </si>
  <si>
    <t>Discovery Junior Cycling Club</t>
  </si>
  <si>
    <t>Hope Thomson</t>
  </si>
  <si>
    <t>Forres CC</t>
  </si>
  <si>
    <t>Emma Campbell</t>
  </si>
  <si>
    <t>Eilish Gaffney</t>
  </si>
  <si>
    <t>Becky McManus</t>
  </si>
  <si>
    <t xml:space="preserve">Name </t>
  </si>
  <si>
    <t xml:space="preserve">Senior </t>
  </si>
  <si>
    <t>Club-Team Competition</t>
  </si>
  <si>
    <t>Club/Team</t>
  </si>
  <si>
    <t>Total</t>
  </si>
  <si>
    <t>Handsling Alba Development Road Team</t>
  </si>
  <si>
    <t xml:space="preserve">Solas Cycling </t>
  </si>
  <si>
    <t xml:space="preserve">Loughborough Lightening </t>
  </si>
  <si>
    <t xml:space="preserve">Studio Velo </t>
  </si>
  <si>
    <t xml:space="preserve">Brother UK - On Form </t>
  </si>
  <si>
    <t>Liv Cycling Club - Halo Films </t>
  </si>
  <si>
    <t>Edinburgh Triathletes</t>
  </si>
  <si>
    <t>Fullarton Wheeler CC</t>
  </si>
  <si>
    <t>DNS</t>
  </si>
  <si>
    <t>North East</t>
  </si>
  <si>
    <t xml:space="preserve">Youth a boys </t>
  </si>
  <si>
    <t xml:space="preserve">Youth b boys </t>
  </si>
  <si>
    <t>East and Central</t>
  </si>
  <si>
    <t>30,3</t>
  </si>
  <si>
    <t>East Kilbride Road Club</t>
  </si>
  <si>
    <t>West</t>
  </si>
  <si>
    <t>19, 7, 4</t>
  </si>
  <si>
    <t>35,30,23</t>
  </si>
  <si>
    <t>23,11</t>
  </si>
  <si>
    <t>Lanark Race team</t>
  </si>
  <si>
    <t>south west</t>
  </si>
  <si>
    <t>25,17,5</t>
  </si>
  <si>
    <t>Grampian Tigers</t>
  </si>
  <si>
    <t>13,9</t>
  </si>
  <si>
    <t>Glasgow Riderz</t>
  </si>
  <si>
    <t>Carnegie Cyclones</t>
  </si>
  <si>
    <t>6,8</t>
  </si>
  <si>
    <t>Ythan CC</t>
  </si>
  <si>
    <t>10,</t>
  </si>
  <si>
    <t xml:space="preserve">Youth A girls </t>
  </si>
  <si>
    <t xml:space="preserve">Youth b girls </t>
  </si>
  <si>
    <t>35, 25 ,21</t>
  </si>
  <si>
    <t>35, 23, 19</t>
  </si>
  <si>
    <t>25,21</t>
  </si>
  <si>
    <t>NE</t>
  </si>
  <si>
    <t>EC</t>
  </si>
  <si>
    <t>W</t>
  </si>
  <si>
    <t>SW</t>
  </si>
  <si>
    <t>East</t>
  </si>
  <si>
    <t>South West</t>
  </si>
  <si>
    <t>23,15,9,8</t>
  </si>
  <si>
    <t>35,25,0,0</t>
  </si>
  <si>
    <t>30,11,7</t>
  </si>
  <si>
    <t>23,19</t>
  </si>
  <si>
    <t>21,17</t>
  </si>
  <si>
    <t>13,10</t>
  </si>
  <si>
    <t>35,0,0</t>
  </si>
  <si>
    <t>30,25,0,0</t>
  </si>
  <si>
    <t>23,0</t>
  </si>
  <si>
    <t>35, 25</t>
  </si>
  <si>
    <t>35, 23</t>
  </si>
  <si>
    <t>30, 5</t>
  </si>
  <si>
    <t>15, 11</t>
  </si>
  <si>
    <t>25, 9</t>
  </si>
  <si>
    <t>17, 15, 10</t>
  </si>
  <si>
    <t>19, 7</t>
  </si>
  <si>
    <t>North</t>
  </si>
  <si>
    <t>35, 30</t>
  </si>
  <si>
    <t>30, 25, 23</t>
  </si>
  <si>
    <t>35, 21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</si>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</sst>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20" applyNumberFormat="0" applyAlignment="0" applyProtection="0"/>
    <xf numFmtId="0" fontId="16" fillId="7" borderId="21" applyNumberFormat="0" applyAlignment="0" applyProtection="0"/>
    <xf numFmtId="0" fontId="17" fillId="7" borderId="20" applyNumberFormat="0" applyAlignment="0" applyProtection="0"/>
    <xf numFmtId="0" fontId="18" fillId="0" borderId="22" applyNumberFormat="0" applyFill="0" applyAlignment="0" applyProtection="0"/>
    <xf numFmtId="0" fontId="19" fillId="8" borderId="23" applyNumberFormat="0" applyAlignment="0" applyProtection="0"/>
    <xf numFmtId="0" fontId="20" fillId="0" borderId="0" applyNumberFormat="0" applyFill="0" applyBorder="0" applyAlignment="0" applyProtection="0"/>
    <xf numFmtId="0" fontId="7" fillId="9" borderId="24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25" applyNumberFormat="0" applyFill="0" applyAlignment="0" applyProtection="0"/>
    <xf numFmtId="0" fontId="22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2" fillId="33" borderId="0" applyNumberFormat="0" applyBorder="0" applyAlignment="0" applyProtection="0"/>
  </cellStyleXfs>
  <cellXfs count="15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2" xfId="0" applyBorder="1"/>
    <xf numFmtId="0" fontId="0" fillId="2" borderId="3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2" borderId="8" xfId="0" applyFill="1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2" borderId="15" xfId="0" applyFill="1" applyBorder="1"/>
    <xf numFmtId="0" fontId="0" fillId="2" borderId="16" xfId="0" applyFill="1" applyBorder="1"/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32" xfId="0" applyFill="1" applyBorder="1"/>
    <xf numFmtId="0" fontId="0" fillId="0" borderId="0" xfId="0" applyAlignment="1">
      <alignment horizontal="center"/>
    </xf>
    <xf numFmtId="0" fontId="1" fillId="0" borderId="33" xfId="0" applyFont="1" applyBorder="1"/>
    <xf numFmtId="0" fontId="1" fillId="0" borderId="8" xfId="0" applyFont="1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/>
    </xf>
    <xf numFmtId="0" fontId="0" fillId="0" borderId="32" xfId="0" applyBorder="1"/>
    <xf numFmtId="0" fontId="2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4" xfId="0" applyFont="1" applyBorder="1"/>
    <xf numFmtId="0" fontId="1" fillId="0" borderId="27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4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0" fillId="0" borderId="38" xfId="0" applyBorder="1"/>
    <xf numFmtId="0" fontId="0" fillId="0" borderId="26" xfId="0" applyBorder="1"/>
    <xf numFmtId="0" fontId="0" fillId="0" borderId="39" xfId="0" applyBorder="1"/>
    <xf numFmtId="0" fontId="0" fillId="0" borderId="40" xfId="0" applyBorder="1"/>
    <xf numFmtId="0" fontId="0" fillId="2" borderId="39" xfId="0" applyFill="1" applyBorder="1"/>
    <xf numFmtId="0" fontId="0" fillId="2" borderId="38" xfId="0" applyFill="1" applyBorder="1"/>
    <xf numFmtId="0" fontId="0" fillId="2" borderId="29" xfId="0" applyFill="1" applyBorder="1"/>
    <xf numFmtId="0" fontId="4" fillId="0" borderId="26" xfId="0" applyFont="1" applyBorder="1" applyAlignment="1">
      <alignment horizont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1" xfId="0" applyBorder="1"/>
    <xf numFmtId="0" fontId="0" fillId="0" borderId="16" xfId="0" applyBorder="1"/>
    <xf numFmtId="0" fontId="0" fillId="34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36" borderId="2" xfId="0" applyFill="1" applyBorder="1" applyAlignment="1">
      <alignment horizontal="center"/>
    </xf>
    <xf numFmtId="0" fontId="0" fillId="36" borderId="1" xfId="0" applyFill="1" applyBorder="1" applyAlignment="1">
      <alignment horizontal="center"/>
    </xf>
    <xf numFmtId="0" fontId="0" fillId="37" borderId="2" xfId="0" applyFill="1" applyBorder="1" applyAlignment="1">
      <alignment horizontal="center"/>
    </xf>
    <xf numFmtId="0" fontId="0" fillId="37" borderId="1" xfId="0" applyFill="1" applyBorder="1" applyAlignment="1">
      <alignment horizontal="center"/>
    </xf>
    <xf numFmtId="0" fontId="0" fillId="38" borderId="2" xfId="0" applyFill="1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0" borderId="0" xfId="0" applyAlignment="1">
      <alignment horizontal="left"/>
    </xf>
    <xf numFmtId="0" fontId="0" fillId="39" borderId="2" xfId="0" applyFill="1" applyBorder="1" applyAlignment="1">
      <alignment horizontal="center"/>
    </xf>
    <xf numFmtId="0" fontId="0" fillId="39" borderId="1" xfId="0" applyFill="1" applyBorder="1" applyAlignment="1">
      <alignment horizontal="center"/>
    </xf>
    <xf numFmtId="0" fontId="25" fillId="0" borderId="2" xfId="0" applyFont="1" applyBorder="1" applyAlignment="1">
      <alignment vertical="center"/>
    </xf>
    <xf numFmtId="0" fontId="25" fillId="0" borderId="2" xfId="0" applyFont="1" applyBorder="1"/>
    <xf numFmtId="0" fontId="0" fillId="40" borderId="2" xfId="0" applyFill="1" applyBorder="1" applyAlignment="1">
      <alignment horizontal="center"/>
    </xf>
    <xf numFmtId="0" fontId="0" fillId="41" borderId="1" xfId="0" applyFill="1" applyBorder="1" applyAlignment="1">
      <alignment horizontal="center"/>
    </xf>
    <xf numFmtId="0" fontId="0" fillId="42" borderId="1" xfId="0" applyFill="1" applyBorder="1" applyAlignment="1">
      <alignment horizontal="center"/>
    </xf>
    <xf numFmtId="0" fontId="20" fillId="0" borderId="0" xfId="0" applyFont="1"/>
    <xf numFmtId="0" fontId="0" fillId="37" borderId="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0" borderId="43" xfId="0" applyBorder="1"/>
    <xf numFmtId="0" fontId="0" fillId="2" borderId="4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40" xfId="0" applyBorder="1" applyAlignment="1">
      <alignment vertical="center"/>
    </xf>
    <xf numFmtId="0" fontId="25" fillId="0" borderId="1" xfId="0" applyFont="1" applyBorder="1"/>
    <xf numFmtId="0" fontId="0" fillId="0" borderId="43" xfId="0" applyBorder="1" applyAlignment="1">
      <alignment vertical="center"/>
    </xf>
    <xf numFmtId="0" fontId="0" fillId="0" borderId="36" xfId="0" applyBorder="1"/>
    <xf numFmtId="0" fontId="0" fillId="0" borderId="1" xfId="0" applyBorder="1" applyAlignment="1">
      <alignment horizontal="left" vertical="center" wrapText="1"/>
    </xf>
    <xf numFmtId="0" fontId="0" fillId="0" borderId="28" xfId="0" applyBorder="1" applyAlignment="1">
      <alignment vertical="center"/>
    </xf>
    <xf numFmtId="0" fontId="0" fillId="0" borderId="0" xfId="0" pivotButton="1"/>
    <xf numFmtId="0" fontId="0" fillId="2" borderId="42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0" fontId="25" fillId="0" borderId="0" xfId="0" applyFont="1"/>
    <xf numFmtId="0" fontId="0" fillId="0" borderId="1" xfId="0" applyBorder="1" applyAlignment="1">
      <alignment horizontal="left"/>
    </xf>
    <xf numFmtId="14" fontId="0" fillId="0" borderId="0" xfId="0" applyNumberFormat="1"/>
    <xf numFmtId="49" fontId="0" fillId="0" borderId="0" xfId="0" applyNumberFormat="1"/>
    <xf numFmtId="14" fontId="0" fillId="43" borderId="0" xfId="0" applyNumberFormat="1" applyFill="1"/>
    <xf numFmtId="0" fontId="0" fillId="44" borderId="0" xfId="0" applyFill="1"/>
    <xf numFmtId="14" fontId="0" fillId="44" borderId="0" xfId="0" applyNumberFormat="1" applyFill="1"/>
    <xf numFmtId="0" fontId="0" fillId="45" borderId="0" xfId="0" applyFill="1"/>
    <xf numFmtId="14" fontId="0" fillId="45" borderId="0" xfId="0" applyNumberFormat="1" applyFill="1"/>
    <xf numFmtId="0" fontId="0" fillId="46" borderId="0" xfId="0" applyFill="1"/>
    <xf numFmtId="14" fontId="0" fillId="46" borderId="0" xfId="0" applyNumberFormat="1" applyFill="1"/>
    <xf numFmtId="0" fontId="0" fillId="2" borderId="28" xfId="0" applyFill="1" applyBorder="1"/>
    <xf numFmtId="0" fontId="0" fillId="2" borderId="40" xfId="0" applyFill="1" applyBorder="1"/>
    <xf numFmtId="0" fontId="0" fillId="0" borderId="3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8" xfId="0" applyBorder="1"/>
    <xf numFmtId="0" fontId="0" fillId="2" borderId="44" xfId="0" applyFill="1" applyBorder="1"/>
    <xf numFmtId="0" fontId="1" fillId="0" borderId="45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  <xf numFmtId="0" fontId="0" fillId="0" borderId="29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44" borderId="0" xfId="0" applyFill="1" applyAlignment="1">
      <alignment horizontal="center" vertical="center"/>
    </xf>
    <xf numFmtId="49" fontId="0" fillId="45" borderId="0" xfId="0" applyNumberFormat="1" applyFill="1" applyAlignment="1">
      <alignment horizontal="center" vertical="center"/>
    </xf>
    <xf numFmtId="0" fontId="0" fillId="46" borderId="0" xfId="0" applyFill="1" applyAlignment="1">
      <alignment horizontal="center"/>
    </xf>
    <xf numFmtId="0" fontId="0" fillId="47" borderId="0" xfId="0" applyFill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0" fillId="0" borderId="47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dd/mm/yyyy"/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1440180</xdr:colOff>
      <xdr:row>4</xdr:row>
      <xdr:rowOff>37222</xdr:rowOff>
    </xdr:from>
    <xdr:to>
      <xdr:col>2</xdr:col>
      <xdr:colOff>1461771</xdr:colOff>
      <xdr:row>5</xdr:row>
      <xdr:rowOff>529912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722C81-0EB1-425D-B183-6196E1F2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5480" y="822082"/>
          <a:ext cx="1492251" cy="7289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1203960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61E6B4-DE4F-4F73-AE2D-F76F59D565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75" t="27391" r="26526"/>
        <a:stretch>
          <a:fillRect/>
        </a:stretch>
      </xdr:blipFill>
      <xdr:spPr>
        <a:xfrm>
          <a:off x="0" y="0"/>
          <a:ext cx="1699260" cy="1569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85725</xdr:rowOff>
    </xdr:from>
    <xdr:to>
      <xdr:col>2</xdr:col>
      <xdr:colOff>1657350</xdr:colOff>
      <xdr:row>3</xdr:row>
      <xdr:rowOff>135608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85725"/>
          <a:ext cx="1543051" cy="648053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0</xdr:row>
      <xdr:rowOff>76200</xdr:rowOff>
    </xdr:from>
    <xdr:to>
      <xdr:col>14</xdr:col>
      <xdr:colOff>800100</xdr:colOff>
      <xdr:row>3</xdr:row>
      <xdr:rowOff>129893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76200"/>
          <a:ext cx="1571625" cy="6480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85725</xdr:rowOff>
    </xdr:from>
    <xdr:to>
      <xdr:col>2</xdr:col>
      <xdr:colOff>1654175</xdr:colOff>
      <xdr:row>3</xdr:row>
      <xdr:rowOff>132433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85725"/>
          <a:ext cx="1543051" cy="648053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247650</xdr:colOff>
      <xdr:row>0</xdr:row>
      <xdr:rowOff>76200</xdr:rowOff>
    </xdr:from>
    <xdr:to>
      <xdr:col>14</xdr:col>
      <xdr:colOff>781050</xdr:colOff>
      <xdr:row>3</xdr:row>
      <xdr:rowOff>133703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5" y="76200"/>
          <a:ext cx="1390650" cy="6480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85725</xdr:rowOff>
    </xdr:from>
    <xdr:to>
      <xdr:col>2</xdr:col>
      <xdr:colOff>1505585</xdr:colOff>
      <xdr:row>3</xdr:row>
      <xdr:rowOff>152753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85725"/>
          <a:ext cx="1543051" cy="648053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123826</xdr:colOff>
      <xdr:row>0</xdr:row>
      <xdr:rowOff>76200</xdr:rowOff>
    </xdr:from>
    <xdr:to>
      <xdr:col>14</xdr:col>
      <xdr:colOff>745491</xdr:colOff>
      <xdr:row>3</xdr:row>
      <xdr:rowOff>136243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1" y="76200"/>
          <a:ext cx="1485900" cy="6575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2</xdr:col>
      <xdr:colOff>265560</xdr:colOff>
      <xdr:row>4</xdr:row>
      <xdr:rowOff>149207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429C5D-D98B-4983-B82D-ED7CAD4F6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0"/>
          <a:ext cx="3037335" cy="14655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lba/2026%20National%20Alba%20Series%20Table.xlsx" TargetMode="External"/><Relationship Id="rId2" Type="http://schemas.openxmlformats.org/officeDocument/2006/relationships/externalLinkPath" Target="https://scottishcycling.sharepoint.com/sites/SC-Shared-Docs/Documents/DEVELOPMENT/Events/National%20Champs,%20Series%20&amp;%20Records/Championships%20&amp;%20Series/2026/Series%20Standings/Alba/2026%20National%20Alba%20Series%20Table.xlsx" TargetMode="External"/><Relationship Id="rId1" Type="http://schemas.openxmlformats.org/officeDocument/2006/relationships/externalLinkPath" Target="/sites/SC-Shared-Docs/Documents/DEVELOPMENT/Events/National%20Champs,%20Series%20&amp;%20Records/Championships%20&amp;%20Series/2026/Series%20Standings/Alba/2026%20National%20Alba%20Series%20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ries Standings"/>
      <sheetName val="Results"/>
      <sheetName val="Pivot"/>
      <sheetName val="Youth A Girls"/>
      <sheetName val="Youth B Boys"/>
      <sheetName val="Youth B Girls"/>
      <sheetName val="LOOK UP"/>
      <sheetName val="Inter-Regional"/>
      <sheetName val="Club-Team Series"/>
      <sheetName val="YOUTH ROAD RACE- workings"/>
      <sheetName val="Ben Forsyth Race (2)"/>
      <sheetName val="IGNITE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Position</v>
          </cell>
          <cell r="B1" t="str">
            <v>Points</v>
          </cell>
        </row>
        <row r="2">
          <cell r="A2">
            <v>0</v>
          </cell>
          <cell r="B2">
            <v>0</v>
          </cell>
        </row>
        <row r="3">
          <cell r="A3">
            <v>1</v>
          </cell>
          <cell r="B3">
            <v>35</v>
          </cell>
        </row>
        <row r="4">
          <cell r="A4">
            <v>2</v>
          </cell>
          <cell r="B4">
            <v>30</v>
          </cell>
        </row>
        <row r="5">
          <cell r="A5">
            <v>3</v>
          </cell>
          <cell r="B5">
            <v>25</v>
          </cell>
        </row>
        <row r="6">
          <cell r="A6">
            <v>4</v>
          </cell>
          <cell r="B6">
            <v>23</v>
          </cell>
        </row>
        <row r="7">
          <cell r="A7">
            <v>5</v>
          </cell>
          <cell r="B7">
            <v>21</v>
          </cell>
        </row>
        <row r="8">
          <cell r="A8">
            <v>6</v>
          </cell>
          <cell r="B8">
            <v>19</v>
          </cell>
        </row>
        <row r="9">
          <cell r="A9">
            <v>7</v>
          </cell>
          <cell r="B9">
            <v>17</v>
          </cell>
        </row>
        <row r="10">
          <cell r="A10">
            <v>8</v>
          </cell>
          <cell r="B10">
            <v>15</v>
          </cell>
        </row>
        <row r="11">
          <cell r="A11">
            <v>9</v>
          </cell>
          <cell r="B11">
            <v>13</v>
          </cell>
        </row>
        <row r="12">
          <cell r="A12">
            <v>10</v>
          </cell>
          <cell r="B12">
            <v>11</v>
          </cell>
        </row>
        <row r="13">
          <cell r="A13">
            <v>11</v>
          </cell>
          <cell r="B13">
            <v>10</v>
          </cell>
        </row>
        <row r="14">
          <cell r="A14">
            <v>12</v>
          </cell>
          <cell r="B14">
            <v>9</v>
          </cell>
        </row>
        <row r="15">
          <cell r="A15">
            <v>13</v>
          </cell>
          <cell r="B15">
            <v>8</v>
          </cell>
        </row>
        <row r="16">
          <cell r="A16">
            <v>14</v>
          </cell>
          <cell r="B16">
            <v>7</v>
          </cell>
        </row>
        <row r="17">
          <cell r="A17">
            <v>15</v>
          </cell>
          <cell r="B17">
            <v>6</v>
          </cell>
        </row>
        <row r="18">
          <cell r="A18">
            <v>16</v>
          </cell>
          <cell r="B18">
            <v>5</v>
          </cell>
        </row>
        <row r="19">
          <cell r="A19">
            <v>17</v>
          </cell>
          <cell r="B19">
            <v>4</v>
          </cell>
        </row>
        <row r="20">
          <cell r="A20">
            <v>18</v>
          </cell>
          <cell r="B20">
            <v>3</v>
          </cell>
        </row>
        <row r="21">
          <cell r="A21">
            <v>19</v>
          </cell>
          <cell r="B21">
            <v>2</v>
          </cell>
        </row>
        <row r="22">
          <cell r="A22">
            <v>20</v>
          </cell>
          <cell r="B22">
            <v>1</v>
          </cell>
        </row>
        <row r="23">
          <cell r="A23">
            <v>21</v>
          </cell>
          <cell r="B23">
            <v>0</v>
          </cell>
        </row>
        <row r="24">
          <cell r="A24">
            <v>22</v>
          </cell>
          <cell r="B24">
            <v>0</v>
          </cell>
        </row>
        <row r="25">
          <cell r="A25">
            <v>23</v>
          </cell>
          <cell r="B25">
            <v>0</v>
          </cell>
        </row>
        <row r="26">
          <cell r="A26">
            <v>24</v>
          </cell>
          <cell r="B26">
            <v>0</v>
          </cell>
        </row>
        <row r="27">
          <cell r="A27">
            <v>25</v>
          </cell>
          <cell r="B27">
            <v>0</v>
          </cell>
        </row>
        <row r="28">
          <cell r="A28">
            <v>26</v>
          </cell>
          <cell r="B28">
            <v>0</v>
          </cell>
        </row>
        <row r="29">
          <cell r="A29">
            <v>27</v>
          </cell>
          <cell r="B29">
            <v>0</v>
          </cell>
        </row>
        <row r="30">
          <cell r="A30">
            <v>28</v>
          </cell>
          <cell r="B30">
            <v>0</v>
          </cell>
        </row>
        <row r="31">
          <cell r="A31">
            <v>29</v>
          </cell>
          <cell r="B31">
            <v>0</v>
          </cell>
        </row>
        <row r="32">
          <cell r="A32">
            <v>30</v>
          </cell>
          <cell r="B32">
            <v>0</v>
          </cell>
        </row>
        <row r="33">
          <cell r="A33">
            <v>31</v>
          </cell>
          <cell r="B33">
            <v>0</v>
          </cell>
        </row>
        <row r="34">
          <cell r="A34">
            <v>32</v>
          </cell>
          <cell r="B34">
            <v>0</v>
          </cell>
        </row>
        <row r="35">
          <cell r="A35">
            <v>33</v>
          </cell>
          <cell r="B35">
            <v>0</v>
          </cell>
        </row>
        <row r="36">
          <cell r="A36">
            <v>34</v>
          </cell>
          <cell r="B36">
            <v>0</v>
          </cell>
        </row>
        <row r="37">
          <cell r="A37">
            <v>35</v>
          </cell>
          <cell r="B37">
            <v>0</v>
          </cell>
        </row>
        <row r="38">
          <cell r="A38">
            <v>36</v>
          </cell>
          <cell r="B38">
            <v>0</v>
          </cell>
        </row>
        <row r="39">
          <cell r="A39">
            <v>37</v>
          </cell>
          <cell r="B39">
            <v>0</v>
          </cell>
        </row>
        <row r="40">
          <cell r="A40">
            <v>38</v>
          </cell>
          <cell r="B40">
            <v>0</v>
          </cell>
        </row>
        <row r="41">
          <cell r="A41">
            <v>39</v>
          </cell>
          <cell r="B41">
            <v>0</v>
          </cell>
        </row>
        <row r="42">
          <cell r="A42">
            <v>40</v>
          </cell>
          <cell r="B42">
            <v>0</v>
          </cell>
        </row>
        <row r="43">
          <cell r="A43">
            <v>41</v>
          </cell>
          <cell r="B43">
            <v>0</v>
          </cell>
        </row>
        <row r="44">
          <cell r="A44">
            <v>42</v>
          </cell>
          <cell r="B44">
            <v>0</v>
          </cell>
        </row>
        <row r="45">
          <cell r="A45">
            <v>43</v>
          </cell>
          <cell r="B45">
            <v>0</v>
          </cell>
        </row>
        <row r="46">
          <cell r="A46">
            <v>44</v>
          </cell>
          <cell r="B46">
            <v>0</v>
          </cell>
        </row>
        <row r="47">
          <cell r="A47">
            <v>45</v>
          </cell>
          <cell r="B47">
            <v>0</v>
          </cell>
        </row>
        <row r="48">
          <cell r="A48">
            <v>46</v>
          </cell>
          <cell r="B48">
            <v>0</v>
          </cell>
        </row>
        <row r="49">
          <cell r="A49">
            <v>47</v>
          </cell>
          <cell r="B49">
            <v>0</v>
          </cell>
        </row>
        <row r="50">
          <cell r="A50">
            <v>48</v>
          </cell>
          <cell r="B50">
            <v>0</v>
          </cell>
        </row>
        <row r="51">
          <cell r="A51">
            <v>49</v>
          </cell>
          <cell r="B51">
            <v>0</v>
          </cell>
        </row>
        <row r="52">
          <cell r="A52">
            <v>50</v>
          </cell>
          <cell r="B52">
            <v>0</v>
          </cell>
        </row>
        <row r="53">
          <cell r="A53">
            <v>51</v>
          </cell>
          <cell r="B53">
            <v>0</v>
          </cell>
        </row>
        <row r="54">
          <cell r="A54">
            <v>52</v>
          </cell>
          <cell r="B54">
            <v>0</v>
          </cell>
        </row>
        <row r="55">
          <cell r="A55">
            <v>53</v>
          </cell>
          <cell r="B55">
            <v>0</v>
          </cell>
        </row>
        <row r="56">
          <cell r="A56">
            <v>54</v>
          </cell>
          <cell r="B56">
            <v>0</v>
          </cell>
        </row>
        <row r="57">
          <cell r="A57">
            <v>55</v>
          </cell>
          <cell r="B57">
            <v>0</v>
          </cell>
        </row>
        <row r="58">
          <cell r="A58">
            <v>56</v>
          </cell>
          <cell r="B58">
            <v>0</v>
          </cell>
        </row>
        <row r="59">
          <cell r="A59">
            <v>57</v>
          </cell>
          <cell r="B59">
            <v>0</v>
          </cell>
        </row>
        <row r="60">
          <cell r="A60">
            <v>58</v>
          </cell>
          <cell r="B60">
            <v>0</v>
          </cell>
        </row>
        <row r="61">
          <cell r="A61">
            <v>59</v>
          </cell>
          <cell r="B61">
            <v>0</v>
          </cell>
        </row>
        <row r="62">
          <cell r="A62">
            <v>60</v>
          </cell>
          <cell r="B62">
            <v>0</v>
          </cell>
        </row>
        <row r="63">
          <cell r="A63" t="str">
            <v>DNF</v>
          </cell>
          <cell r="B63">
            <v>0</v>
          </cell>
        </row>
        <row r="64">
          <cell r="A64" t="str">
            <v>DNS</v>
          </cell>
          <cell r="B64">
            <v>0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ucy Grant" refreshedDate="46224.600731944447" createdVersion="8" refreshedVersion="8" minRefreshableVersion="3" recordCount="117" xr:uid="{E955C63E-E864-4965-B91B-CA7E24C39B46}">
  <cacheSource type="worksheet">
    <worksheetSource ref="A1:D118" sheet="RESULTS"/>
  </cacheSource>
  <cacheFields count="4">
    <cacheField name="Name" numFmtId="0">
      <sharedItems count="81">
        <s v="Melanie Rowe"/>
        <s v="Anna Flynn"/>
        <s v="Arabella Blackburn"/>
        <s v="Amelia Tyler"/>
        <s v="Lydia Louw"/>
        <s v="Miriam Jessett"/>
        <s v="Kayla Dinnin"/>
        <s v="Eleanor Dixon"/>
        <s v="Rebecca Saunderson"/>
        <s v="Ava Luce"/>
        <s v="Tizzie Robinson-Gordon"/>
        <s v="Izzy Filor"/>
        <s v="Eva Murphy"/>
        <s v="Frances Bell"/>
        <s v="Ishbel Strathdee"/>
        <s v="Cecilia Bosman"/>
        <s v="Eve Fairbairn"/>
        <s v="Rebecca Trimble"/>
        <s v="Katrina Miller"/>
        <s v="Sharon Mcnicol"/>
        <s v="Lettie McDonald"/>
        <s v="Hannah Supple"/>
        <s v="Miriam Gilbride"/>
        <s v="Nina Padmanabhan"/>
        <s v="Lucy Brown"/>
        <s v="Libby Smith"/>
        <s v="Katie Hughes"/>
        <s v="Jess Damen"/>
        <s v="Jodie Brumhead"/>
        <s v="Anna McQueen"/>
        <s v="Lorna Macarthur"/>
        <s v="Eszter Domina"/>
        <s v="Beatrix Kiehlmann"/>
        <s v="Skye Ballance"/>
        <s v="Sofia Bache"/>
        <s v="Lizelle Kemp"/>
        <s v="Laura Falconer"/>
        <s v="Jessica Bennet"/>
        <s v="Kasey Park"/>
        <s v="Catriona Tennant"/>
        <s v="Nathalie Brohan"/>
        <s v="Helen Wall"/>
        <s v="Janou Heck"/>
        <s v="Elizabeth Clayton"/>
        <s v="Hannah McHugh"/>
        <s v="Lucy Donaldson"/>
        <s v="Beth Macrae"/>
        <s v="Fiona Scotter"/>
        <s v="Alison Brown"/>
        <s v="Sally Mclintock"/>
        <s v="Clare Taylor"/>
        <s v="Claire Cameron"/>
        <s v="Gillian Brown"/>
        <s v="Gael Mccallum"/>
        <s v="Katrina Denholm"/>
        <s v="Nikki Bruce"/>
        <s v="Millie Thomson"/>
        <s v="Martha Gates"/>
        <s v="Ruth Jeays"/>
        <s v="Maggie Seward"/>
        <s v="Lucy Henderson"/>
        <s v="Corinne Menzies"/>
        <s v="Katie Parry"/>
        <s v="Mhairi Nicol"/>
        <s v="Kim Thomas"/>
        <s v="Tara Walsh"/>
        <s v="Lesley MacLeod"/>
        <s v="Katie Massie"/>
        <s v="Doris Shum Seward"/>
        <s v="Grace Inglis"/>
        <s v="Gemma Mitchell"/>
        <s v="Helen Jackson"/>
        <s v="Alison Kerr"/>
        <s v="Kerry Mellor"/>
        <s v="Emilia Parr"/>
        <s v="Alison Jack"/>
        <s v="Beth Kerr"/>
        <s v="Caroline Quigley"/>
        <s v="Ruth Dunstan"/>
        <s v="Jihanna Bonilla-Allard"/>
        <s v="Isabelle Dalgleish"/>
      </sharedItems>
    </cacheField>
    <cacheField name="Club name" numFmtId="0">
      <sharedItems count="41">
        <s v="camsmajaco"/>
        <s v="Handsling Alba Development Roa..."/>
        <s v="Solas Cycling"/>
        <s v="Loughborough Lightning"/>
        <s v="FTP-Fulfil The Potential-Racin..."/>
        <s v="Team FTP Fusion"/>
        <s v="Studio Velo"/>
        <s v="Brother UK - On Form"/>
        <s v="O’Shea - Development Team"/>
        <s v="Unattached"/>
        <s v="Liv Cycling Club - Halo Films"/>
        <s v="TS Racing"/>
        <s v="Team HUP"/>
        <s v="Dundee Thistle RC"/>
        <s v="Fullarton Wheelers Cycling Clu..."/>
        <s v="Vanelli-Project Go"/>
        <s v="Edinburgh University CC"/>
        <s v="Hervelo Cycling"/>
        <s v="Stirling Bike Club"/>
        <s v="North Argyll Cycle Club"/>
        <s v="Royal Albert CC"/>
        <s v="Glasgow Green Cycle Club"/>
        <s v="Forth Velo"/>
        <s v="Jadan Glasdon pb Vive le Velo"/>
        <s v="Warwick Lanterne Rouge C.C"/>
        <s v="VC Glasgow South"/>
        <s v="Peebles CC"/>
        <s v="Seacroft Wheelers"/>
        <s v="Moray Firth Cycling Club"/>
        <s v="Revolution CT"/>
        <s v="Elgin CC"/>
        <s v="East Sutherland Wheelers"/>
        <s v="Deeside Thistle CC"/>
        <s v="Garioch Road and Gravel"/>
        <s v="Stonehaven Cycling Club"/>
        <s v="Kendal Cycle Club"/>
        <s v="Glasgow Nightingale CC"/>
        <s v="Falkirk Junior Bike Club"/>
        <s v="The Hera Project"/>
        <s v="Paralloy RT"/>
        <s v="Cog Set Papyrus Racing Club"/>
      </sharedItems>
    </cacheField>
    <cacheField name="Position" numFmtId="0">
      <sharedItems containsSemiMixedTypes="0" containsString="0" containsNumber="1" containsInteger="1" minValue="1" maxValue="38"/>
    </cacheField>
    <cacheField name="Event " numFmtId="0">
      <sharedItems count="5">
        <s v="1 Gifford"/>
        <s v="2 LoM"/>
        <s v="3 Dyke"/>
        <s v="4 Peebles"/>
        <s v="5 Torvel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">
  <r>
    <x v="0"/>
    <x v="0"/>
    <n v="1"/>
    <x v="0"/>
  </r>
  <r>
    <x v="1"/>
    <x v="1"/>
    <n v="2"/>
    <x v="0"/>
  </r>
  <r>
    <x v="2"/>
    <x v="1"/>
    <n v="3"/>
    <x v="0"/>
  </r>
  <r>
    <x v="3"/>
    <x v="1"/>
    <n v="4"/>
    <x v="0"/>
  </r>
  <r>
    <x v="4"/>
    <x v="2"/>
    <n v="5"/>
    <x v="0"/>
  </r>
  <r>
    <x v="5"/>
    <x v="3"/>
    <n v="6"/>
    <x v="0"/>
  </r>
  <r>
    <x v="6"/>
    <x v="4"/>
    <n v="7"/>
    <x v="0"/>
  </r>
  <r>
    <x v="7"/>
    <x v="5"/>
    <n v="8"/>
    <x v="0"/>
  </r>
  <r>
    <x v="8"/>
    <x v="6"/>
    <n v="9"/>
    <x v="0"/>
  </r>
  <r>
    <x v="9"/>
    <x v="7"/>
    <n v="10"/>
    <x v="0"/>
  </r>
  <r>
    <x v="10"/>
    <x v="8"/>
    <n v="11"/>
    <x v="0"/>
  </r>
  <r>
    <x v="11"/>
    <x v="9"/>
    <n v="12"/>
    <x v="0"/>
  </r>
  <r>
    <x v="12"/>
    <x v="10"/>
    <n v="13"/>
    <x v="0"/>
  </r>
  <r>
    <x v="13"/>
    <x v="11"/>
    <n v="14"/>
    <x v="0"/>
  </r>
  <r>
    <x v="14"/>
    <x v="12"/>
    <n v="15"/>
    <x v="0"/>
  </r>
  <r>
    <x v="15"/>
    <x v="9"/>
    <n v="16"/>
    <x v="0"/>
  </r>
  <r>
    <x v="16"/>
    <x v="10"/>
    <n v="17"/>
    <x v="0"/>
  </r>
  <r>
    <x v="17"/>
    <x v="13"/>
    <n v="18"/>
    <x v="0"/>
  </r>
  <r>
    <x v="18"/>
    <x v="9"/>
    <n v="19"/>
    <x v="0"/>
  </r>
  <r>
    <x v="19"/>
    <x v="14"/>
    <n v="20"/>
    <x v="0"/>
  </r>
  <r>
    <x v="20"/>
    <x v="15"/>
    <n v="21"/>
    <x v="0"/>
  </r>
  <r>
    <x v="21"/>
    <x v="9"/>
    <n v="22"/>
    <x v="0"/>
  </r>
  <r>
    <x v="22"/>
    <x v="15"/>
    <n v="23"/>
    <x v="0"/>
  </r>
  <r>
    <x v="23"/>
    <x v="2"/>
    <n v="24"/>
    <x v="0"/>
  </r>
  <r>
    <x v="24"/>
    <x v="9"/>
    <n v="25"/>
    <x v="0"/>
  </r>
  <r>
    <x v="25"/>
    <x v="16"/>
    <n v="26"/>
    <x v="0"/>
  </r>
  <r>
    <x v="26"/>
    <x v="17"/>
    <n v="27"/>
    <x v="0"/>
  </r>
  <r>
    <x v="27"/>
    <x v="9"/>
    <n v="28"/>
    <x v="0"/>
  </r>
  <r>
    <x v="28"/>
    <x v="17"/>
    <n v="29"/>
    <x v="0"/>
  </r>
  <r>
    <x v="29"/>
    <x v="9"/>
    <n v="30"/>
    <x v="0"/>
  </r>
  <r>
    <x v="30"/>
    <x v="18"/>
    <n v="31"/>
    <x v="0"/>
  </r>
  <r>
    <x v="31"/>
    <x v="19"/>
    <n v="32"/>
    <x v="0"/>
  </r>
  <r>
    <x v="32"/>
    <x v="20"/>
    <n v="33"/>
    <x v="0"/>
  </r>
  <r>
    <x v="33"/>
    <x v="9"/>
    <n v="34"/>
    <x v="0"/>
  </r>
  <r>
    <x v="34"/>
    <x v="9"/>
    <n v="35"/>
    <x v="0"/>
  </r>
  <r>
    <x v="35"/>
    <x v="17"/>
    <n v="36"/>
    <x v="0"/>
  </r>
  <r>
    <x v="36"/>
    <x v="17"/>
    <n v="37"/>
    <x v="0"/>
  </r>
  <r>
    <x v="37"/>
    <x v="9"/>
    <n v="38"/>
    <x v="0"/>
  </r>
  <r>
    <x v="4"/>
    <x v="2"/>
    <n v="1"/>
    <x v="1"/>
  </r>
  <r>
    <x v="21"/>
    <x v="9"/>
    <n v="2"/>
    <x v="1"/>
  </r>
  <r>
    <x v="38"/>
    <x v="2"/>
    <n v="3"/>
    <x v="1"/>
  </r>
  <r>
    <x v="23"/>
    <x v="2"/>
    <n v="4"/>
    <x v="1"/>
  </r>
  <r>
    <x v="11"/>
    <x v="9"/>
    <n v="5"/>
    <x v="1"/>
  </r>
  <r>
    <x v="22"/>
    <x v="15"/>
    <n v="6"/>
    <x v="1"/>
  </r>
  <r>
    <x v="10"/>
    <x v="8"/>
    <n v="7"/>
    <x v="1"/>
  </r>
  <r>
    <x v="20"/>
    <x v="15"/>
    <n v="8"/>
    <x v="1"/>
  </r>
  <r>
    <x v="39"/>
    <x v="21"/>
    <n v="9"/>
    <x v="1"/>
  </r>
  <r>
    <x v="40"/>
    <x v="15"/>
    <n v="10"/>
    <x v="1"/>
  </r>
  <r>
    <x v="41"/>
    <x v="22"/>
    <n v="11"/>
    <x v="1"/>
  </r>
  <r>
    <x v="30"/>
    <x v="18"/>
    <n v="12"/>
    <x v="1"/>
  </r>
  <r>
    <x v="42"/>
    <x v="9"/>
    <n v="13"/>
    <x v="1"/>
  </r>
  <r>
    <x v="43"/>
    <x v="18"/>
    <n v="14"/>
    <x v="1"/>
  </r>
  <r>
    <x v="44"/>
    <x v="9"/>
    <n v="15"/>
    <x v="1"/>
  </r>
  <r>
    <x v="8"/>
    <x v="6"/>
    <n v="16"/>
    <x v="1"/>
  </r>
  <r>
    <x v="45"/>
    <x v="9"/>
    <n v="17"/>
    <x v="1"/>
  </r>
  <r>
    <x v="46"/>
    <x v="23"/>
    <n v="18"/>
    <x v="1"/>
  </r>
  <r>
    <x v="33"/>
    <x v="9"/>
    <n v="19"/>
    <x v="1"/>
  </r>
  <r>
    <x v="47"/>
    <x v="24"/>
    <n v="20"/>
    <x v="1"/>
  </r>
  <r>
    <x v="48"/>
    <x v="18"/>
    <n v="21"/>
    <x v="1"/>
  </r>
  <r>
    <x v="49"/>
    <x v="25"/>
    <n v="22"/>
    <x v="1"/>
  </r>
  <r>
    <x v="50"/>
    <x v="9"/>
    <n v="23"/>
    <x v="1"/>
  </r>
  <r>
    <x v="51"/>
    <x v="26"/>
    <n v="24"/>
    <x v="1"/>
  </r>
  <r>
    <x v="52"/>
    <x v="9"/>
    <n v="25"/>
    <x v="1"/>
  </r>
  <r>
    <x v="53"/>
    <x v="9"/>
    <n v="26"/>
    <x v="1"/>
  </r>
  <r>
    <x v="54"/>
    <x v="27"/>
    <n v="27"/>
    <x v="1"/>
  </r>
  <r>
    <x v="55"/>
    <x v="9"/>
    <n v="28"/>
    <x v="1"/>
  </r>
  <r>
    <x v="56"/>
    <x v="2"/>
    <n v="1"/>
    <x v="2"/>
  </r>
  <r>
    <x v="57"/>
    <x v="28"/>
    <n v="2"/>
    <x v="2"/>
  </r>
  <r>
    <x v="12"/>
    <x v="10"/>
    <n v="3"/>
    <x v="2"/>
  </r>
  <r>
    <x v="9"/>
    <x v="7"/>
    <n v="4"/>
    <x v="2"/>
  </r>
  <r>
    <x v="58"/>
    <x v="29"/>
    <n v="5"/>
    <x v="2"/>
  </r>
  <r>
    <x v="59"/>
    <x v="9"/>
    <n v="6"/>
    <x v="2"/>
  </r>
  <r>
    <x v="60"/>
    <x v="9"/>
    <n v="7"/>
    <x v="2"/>
  </r>
  <r>
    <x v="61"/>
    <x v="30"/>
    <n v="8"/>
    <x v="2"/>
  </r>
  <r>
    <x v="62"/>
    <x v="30"/>
    <n v="9"/>
    <x v="2"/>
  </r>
  <r>
    <x v="63"/>
    <x v="31"/>
    <n v="10"/>
    <x v="2"/>
  </r>
  <r>
    <x v="38"/>
    <x v="2"/>
    <n v="11"/>
    <x v="2"/>
  </r>
  <r>
    <x v="64"/>
    <x v="32"/>
    <n v="12"/>
    <x v="2"/>
  </r>
  <r>
    <x v="65"/>
    <x v="30"/>
    <n v="13"/>
    <x v="2"/>
  </r>
  <r>
    <x v="66"/>
    <x v="9"/>
    <n v="14"/>
    <x v="2"/>
  </r>
  <r>
    <x v="67"/>
    <x v="33"/>
    <n v="15"/>
    <x v="2"/>
  </r>
  <r>
    <x v="68"/>
    <x v="34"/>
    <n v="16"/>
    <x v="2"/>
  </r>
  <r>
    <x v="23"/>
    <x v="2"/>
    <n v="17"/>
    <x v="2"/>
  </r>
  <r>
    <x v="69"/>
    <x v="12"/>
    <n v="1"/>
    <x v="3"/>
  </r>
  <r>
    <x v="11"/>
    <x v="9"/>
    <n v="2"/>
    <x v="3"/>
  </r>
  <r>
    <x v="70"/>
    <x v="4"/>
    <n v="3"/>
    <x v="3"/>
  </r>
  <r>
    <x v="71"/>
    <x v="35"/>
    <n v="4"/>
    <x v="3"/>
  </r>
  <r>
    <x v="46"/>
    <x v="23"/>
    <n v="5"/>
    <x v="3"/>
  </r>
  <r>
    <x v="10"/>
    <x v="9"/>
    <n v="6"/>
    <x v="3"/>
  </r>
  <r>
    <x v="41"/>
    <x v="22"/>
    <n v="7"/>
    <x v="3"/>
  </r>
  <r>
    <x v="23"/>
    <x v="2"/>
    <n v="8"/>
    <x v="3"/>
  </r>
  <r>
    <x v="45"/>
    <x v="36"/>
    <n v="9"/>
    <x v="3"/>
  </r>
  <r>
    <x v="42"/>
    <x v="22"/>
    <n v="10"/>
    <x v="3"/>
  </r>
  <r>
    <x v="72"/>
    <x v="9"/>
    <n v="11"/>
    <x v="3"/>
  </r>
  <r>
    <x v="73"/>
    <x v="35"/>
    <n v="12"/>
    <x v="3"/>
  </r>
  <r>
    <x v="64"/>
    <x v="32"/>
    <n v="13"/>
    <x v="3"/>
  </r>
  <r>
    <x v="74"/>
    <x v="9"/>
    <n v="14"/>
    <x v="3"/>
  </r>
  <r>
    <x v="75"/>
    <x v="26"/>
    <n v="15"/>
    <x v="3"/>
  </r>
  <r>
    <x v="76"/>
    <x v="9"/>
    <n v="16"/>
    <x v="3"/>
  </r>
  <r>
    <x v="77"/>
    <x v="37"/>
    <n v="17"/>
    <x v="3"/>
  </r>
  <r>
    <x v="48"/>
    <x v="18"/>
    <n v="18"/>
    <x v="3"/>
  </r>
  <r>
    <x v="56"/>
    <x v="2"/>
    <n v="1"/>
    <x v="4"/>
  </r>
  <r>
    <x v="6"/>
    <x v="4"/>
    <n v="2"/>
    <x v="4"/>
  </r>
  <r>
    <x v="16"/>
    <x v="10"/>
    <n v="3"/>
    <x v="4"/>
  </r>
  <r>
    <x v="7"/>
    <x v="38"/>
    <n v="4"/>
    <x v="4"/>
  </r>
  <r>
    <x v="78"/>
    <x v="23"/>
    <n v="5"/>
    <x v="4"/>
  </r>
  <r>
    <x v="4"/>
    <x v="2"/>
    <n v="6"/>
    <x v="4"/>
  </r>
  <r>
    <x v="8"/>
    <x v="6"/>
    <n v="7"/>
    <x v="4"/>
  </r>
  <r>
    <x v="79"/>
    <x v="39"/>
    <n v="8"/>
    <x v="4"/>
  </r>
  <r>
    <x v="11"/>
    <x v="9"/>
    <n v="9"/>
    <x v="4"/>
  </r>
  <r>
    <x v="9"/>
    <x v="7"/>
    <n v="10"/>
    <x v="4"/>
  </r>
  <r>
    <x v="12"/>
    <x v="10"/>
    <n v="11"/>
    <x v="4"/>
  </r>
  <r>
    <x v="46"/>
    <x v="23"/>
    <n v="12"/>
    <x v="4"/>
  </r>
  <r>
    <x v="10"/>
    <x v="9"/>
    <n v="13"/>
    <x v="4"/>
  </r>
  <r>
    <x v="41"/>
    <x v="22"/>
    <n v="14"/>
    <x v="4"/>
  </r>
  <r>
    <x v="23"/>
    <x v="2"/>
    <n v="15"/>
    <x v="4"/>
  </r>
  <r>
    <x v="80"/>
    <x v="40"/>
    <n v="1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DD95AF-836C-49A1-A7EA-83841C38EFD1}" name="PivotTable4" cacheId="8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90" firstHeaderRow="1" firstDataRow="2" firstDataCol="2"/>
  <pivotFields count="4">
    <pivotField axis="axisRow" outline="0" showAll="0" defaultSubtotal="0">
      <items count="81">
        <item x="48"/>
        <item x="75"/>
        <item x="72"/>
        <item x="3"/>
        <item x="1"/>
        <item x="29"/>
        <item x="2"/>
        <item x="9"/>
        <item x="32"/>
        <item x="76"/>
        <item x="46"/>
        <item x="77"/>
        <item x="39"/>
        <item x="15"/>
        <item x="51"/>
        <item x="50"/>
        <item x="61"/>
        <item x="68"/>
        <item x="7"/>
        <item x="43"/>
        <item x="74"/>
        <item x="31"/>
        <item x="12"/>
        <item x="16"/>
        <item x="47"/>
        <item x="13"/>
        <item x="53"/>
        <item x="70"/>
        <item x="52"/>
        <item x="69"/>
        <item x="44"/>
        <item x="21"/>
        <item x="71"/>
        <item x="41"/>
        <item x="80"/>
        <item x="14"/>
        <item x="11"/>
        <item x="42"/>
        <item x="27"/>
        <item x="37"/>
        <item x="79"/>
        <item x="28"/>
        <item x="38"/>
        <item x="26"/>
        <item x="67"/>
        <item x="62"/>
        <item x="54"/>
        <item x="18"/>
        <item x="6"/>
        <item x="73"/>
        <item x="64"/>
        <item x="36"/>
        <item x="66"/>
        <item x="20"/>
        <item x="25"/>
        <item x="35"/>
        <item x="30"/>
        <item x="24"/>
        <item x="45"/>
        <item x="60"/>
        <item x="4"/>
        <item x="59"/>
        <item x="57"/>
        <item x="0"/>
        <item x="63"/>
        <item x="56"/>
        <item x="22"/>
        <item x="5"/>
        <item x="40"/>
        <item x="55"/>
        <item x="23"/>
        <item x="8"/>
        <item x="17"/>
        <item x="78"/>
        <item x="58"/>
        <item x="49"/>
        <item x="19"/>
        <item x="33"/>
        <item x="34"/>
        <item x="65"/>
        <item x="10"/>
      </items>
    </pivotField>
    <pivotField axis="axisRow" outline="0" showAll="0" defaultSubtotal="0">
      <items count="41">
        <item x="7"/>
        <item x="0"/>
        <item x="40"/>
        <item x="32"/>
        <item x="13"/>
        <item x="31"/>
        <item x="16"/>
        <item x="30"/>
        <item x="37"/>
        <item x="22"/>
        <item x="4"/>
        <item x="14"/>
        <item x="33"/>
        <item x="21"/>
        <item x="36"/>
        <item x="1"/>
        <item x="17"/>
        <item x="23"/>
        <item x="35"/>
        <item x="10"/>
        <item x="3"/>
        <item x="28"/>
        <item x="19"/>
        <item x="8"/>
        <item x="39"/>
        <item x="26"/>
        <item x="29"/>
        <item x="20"/>
        <item x="27"/>
        <item x="2"/>
        <item x="18"/>
        <item x="34"/>
        <item x="6"/>
        <item x="5"/>
        <item x="12"/>
        <item x="38"/>
        <item x="11"/>
        <item x="9"/>
        <item x="15"/>
        <item x="25"/>
        <item x="24"/>
      </items>
    </pivotField>
    <pivotField dataField="1" showAll="0"/>
    <pivotField axis="axisCol" outline="0" showAll="0" defaultSubtotal="0">
      <items count="5">
        <item x="0"/>
        <item x="1"/>
        <item x="2"/>
        <item x="3"/>
        <item x="4"/>
      </items>
    </pivotField>
  </pivotFields>
  <rowFields count="2">
    <field x="0"/>
    <field x="1"/>
  </rowFields>
  <rowItems count="86">
    <i>
      <x/>
      <x v="30"/>
    </i>
    <i>
      <x v="1"/>
      <x v="25"/>
    </i>
    <i>
      <x v="2"/>
      <x v="37"/>
    </i>
    <i>
      <x v="3"/>
      <x v="15"/>
    </i>
    <i>
      <x v="4"/>
      <x v="15"/>
    </i>
    <i>
      <x v="5"/>
      <x v="37"/>
    </i>
    <i>
      <x v="6"/>
      <x v="15"/>
    </i>
    <i>
      <x v="7"/>
      <x/>
    </i>
    <i>
      <x v="8"/>
      <x v="27"/>
    </i>
    <i>
      <x v="9"/>
      <x v="37"/>
    </i>
    <i>
      <x v="10"/>
      <x v="17"/>
    </i>
    <i>
      <x v="11"/>
      <x v="8"/>
    </i>
    <i>
      <x v="12"/>
      <x v="13"/>
    </i>
    <i>
      <x v="13"/>
      <x v="37"/>
    </i>
    <i>
      <x v="14"/>
      <x v="25"/>
    </i>
    <i>
      <x v="15"/>
      <x v="37"/>
    </i>
    <i>
      <x v="16"/>
      <x v="7"/>
    </i>
    <i>
      <x v="17"/>
      <x v="31"/>
    </i>
    <i>
      <x v="18"/>
      <x v="33"/>
    </i>
    <i r="1">
      <x v="35"/>
    </i>
    <i>
      <x v="19"/>
      <x v="30"/>
    </i>
    <i>
      <x v="20"/>
      <x v="37"/>
    </i>
    <i>
      <x v="21"/>
      <x v="22"/>
    </i>
    <i>
      <x v="22"/>
      <x v="19"/>
    </i>
    <i>
      <x v="23"/>
      <x v="19"/>
    </i>
    <i>
      <x v="24"/>
      <x v="40"/>
    </i>
    <i>
      <x v="25"/>
      <x v="36"/>
    </i>
    <i>
      <x v="26"/>
      <x v="37"/>
    </i>
    <i>
      <x v="27"/>
      <x v="10"/>
    </i>
    <i>
      <x v="28"/>
      <x v="37"/>
    </i>
    <i>
      <x v="29"/>
      <x v="34"/>
    </i>
    <i>
      <x v="30"/>
      <x v="37"/>
    </i>
    <i>
      <x v="31"/>
      <x v="37"/>
    </i>
    <i>
      <x v="32"/>
      <x v="18"/>
    </i>
    <i>
      <x v="33"/>
      <x v="9"/>
    </i>
    <i>
      <x v="34"/>
      <x v="2"/>
    </i>
    <i>
      <x v="35"/>
      <x v="34"/>
    </i>
    <i>
      <x v="36"/>
      <x v="37"/>
    </i>
    <i>
      <x v="37"/>
      <x v="9"/>
    </i>
    <i r="1">
      <x v="37"/>
    </i>
    <i>
      <x v="38"/>
      <x v="37"/>
    </i>
    <i>
      <x v="39"/>
      <x v="37"/>
    </i>
    <i>
      <x v="40"/>
      <x v="24"/>
    </i>
    <i>
      <x v="41"/>
      <x v="16"/>
    </i>
    <i>
      <x v="42"/>
      <x v="29"/>
    </i>
    <i>
      <x v="43"/>
      <x v="16"/>
    </i>
    <i>
      <x v="44"/>
      <x v="12"/>
    </i>
    <i>
      <x v="45"/>
      <x v="7"/>
    </i>
    <i>
      <x v="46"/>
      <x v="28"/>
    </i>
    <i>
      <x v="47"/>
      <x v="37"/>
    </i>
    <i>
      <x v="48"/>
      <x v="10"/>
    </i>
    <i>
      <x v="49"/>
      <x v="18"/>
    </i>
    <i>
      <x v="50"/>
      <x v="3"/>
    </i>
    <i>
      <x v="51"/>
      <x v="16"/>
    </i>
    <i>
      <x v="52"/>
      <x v="37"/>
    </i>
    <i>
      <x v="53"/>
      <x v="38"/>
    </i>
    <i>
      <x v="54"/>
      <x v="6"/>
    </i>
    <i>
      <x v="55"/>
      <x v="16"/>
    </i>
    <i>
      <x v="56"/>
      <x v="30"/>
    </i>
    <i>
      <x v="57"/>
      <x v="37"/>
    </i>
    <i>
      <x v="58"/>
      <x v="14"/>
    </i>
    <i r="1">
      <x v="37"/>
    </i>
    <i>
      <x v="59"/>
      <x v="37"/>
    </i>
    <i>
      <x v="60"/>
      <x v="29"/>
    </i>
    <i>
      <x v="61"/>
      <x v="37"/>
    </i>
    <i>
      <x v="62"/>
      <x v="21"/>
    </i>
    <i>
      <x v="63"/>
      <x v="1"/>
    </i>
    <i>
      <x v="64"/>
      <x v="5"/>
    </i>
    <i>
      <x v="65"/>
      <x v="29"/>
    </i>
    <i>
      <x v="66"/>
      <x v="38"/>
    </i>
    <i>
      <x v="67"/>
      <x v="20"/>
    </i>
    <i>
      <x v="68"/>
      <x v="38"/>
    </i>
    <i>
      <x v="69"/>
      <x v="37"/>
    </i>
    <i>
      <x v="70"/>
      <x v="29"/>
    </i>
    <i>
      <x v="71"/>
      <x v="32"/>
    </i>
    <i>
      <x v="72"/>
      <x v="4"/>
    </i>
    <i>
      <x v="73"/>
      <x v="17"/>
    </i>
    <i>
      <x v="74"/>
      <x v="26"/>
    </i>
    <i>
      <x v="75"/>
      <x v="39"/>
    </i>
    <i>
      <x v="76"/>
      <x v="11"/>
    </i>
    <i>
      <x v="77"/>
      <x v="37"/>
    </i>
    <i>
      <x v="78"/>
      <x v="37"/>
    </i>
    <i>
      <x v="79"/>
      <x v="7"/>
    </i>
    <i>
      <x v="80"/>
      <x v="23"/>
    </i>
    <i r="1">
      <x v="37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Product of Position" fld="2" subtotal="product" baseField="1" baseItem="3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2EBCD14-2F79-4915-B78C-D80F7E1A9FC1}" name="Table267" displayName="Table267" ref="B7:Q140" totalsRowShown="0" headerRowDxfId="74" headerRowBorderDxfId="72" tableBorderDxfId="73" totalsRowBorderDxfId="71">
  <autoFilter ref="B7:Q140" xr:uid="{0F7E643A-E854-4AF3-A67A-EE5358E7930F}"/>
  <sortState xmlns:xlrd2="http://schemas.microsoft.com/office/spreadsheetml/2017/richdata2" ref="B8:Q140">
    <sortCondition descending="1" ref="P7:P140"/>
  </sortState>
  <tableColumns count="16">
    <tableColumn id="1" xr3:uid="{EBD1DC1C-F3E7-4FEC-9C45-114A521CBCE2}" name="Name" dataDxfId="70"/>
    <tableColumn id="2" xr3:uid="{E48B3AF0-EC62-47E6-AC8C-4809E8A1B493}" name="Club" dataDxfId="69"/>
    <tableColumn id="3" xr3:uid="{4393905A-968E-423C-924F-0A5D4CEA5C5B}" name="Pos" dataDxfId="68"/>
    <tableColumn id="4" xr3:uid="{2372E028-B17B-4DBE-91A4-A1EDAD9322C4}" name="Pos2" dataDxfId="67"/>
    <tableColumn id="5" xr3:uid="{9BBF4079-1EF2-48F7-ADCE-9B718E9BDD25}" name="Pos3" dataDxfId="66"/>
    <tableColumn id="7" xr3:uid="{1E3AC56F-95E9-46D3-9AFA-DC39379E0A8F}" name="Pos32" dataDxfId="65"/>
    <tableColumn id="12" xr3:uid="{D71B70DF-2C03-4275-92AD-62B5B3EE2F70}" name="Pos33" dataDxfId="64"/>
    <tableColumn id="6" xr3:uid="{2ED74DF5-8676-4545-BEAE-ACF58298C4FE}" name="Pos4" dataDxfId="63"/>
    <tableColumn id="8" xr3:uid="{D90CE5A0-297F-4348-A0AA-ACC3DF8CD035}" name="Points 1" dataDxfId="62">
      <calculatedColumnFormula>VLOOKUP(D8,'[1]LOOK UP'!$A$1:$B$65, 2, FALSE)</calculatedColumnFormula>
    </tableColumn>
    <tableColumn id="9" xr3:uid="{12CEA82A-9F08-422E-8736-264AA6D48881}" name="Points 2" dataDxfId="61">
      <calculatedColumnFormula>VLOOKUP(E8,'[1]LOOK UP'!$A$1:$B$65, 2, FALSE)</calculatedColumnFormula>
    </tableColumn>
    <tableColumn id="10" xr3:uid="{602585EC-E6A3-4942-ABD6-0E3A39D167BF}" name="Points 3" dataDxfId="60">
      <calculatedColumnFormula>VLOOKUP(F8,'[1]LOOK UP'!$A$1:$B$65, 2, FALSE)</calculatedColumnFormula>
    </tableColumn>
    <tableColumn id="16" xr3:uid="{29802AAD-E546-45CF-B18D-8CC3B48B9D84}" name="Points 33" dataDxfId="59"/>
    <tableColumn id="15" xr3:uid="{699648B9-F77B-46AE-9DE2-131B8A994D8C}" name="Points 32" dataDxfId="58"/>
    <tableColumn id="11" xr3:uid="{7386D279-B871-4985-9FEB-BDB8F614ADA1}" name="Points 4" dataDxfId="57">
      <calculatedColumnFormula>VLOOKUP(I8,'[1]LOOK UP'!$A$1:$B$65, 2, FALSE)</calculatedColumnFormula>
    </tableColumn>
    <tableColumn id="13" xr3:uid="{B4B68416-8B1C-4C1D-80BA-A851448894AD}" name="Points Total" dataDxfId="56">
      <calculatedColumnFormula>SUM(J8:O8)</calculatedColumnFormula>
    </tableColumn>
    <tableColumn id="14" xr3:uid="{01FECF68-0811-4227-B04F-F98D9BB92CEE}" name="Best 3 from 4" dataDxfId="55">
      <calculatedColumnFormula>P8-(SMALL(J8:O8, 1))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802FE9B-377D-4453-86D0-25FE0E7B6B6B}" name="Table10" displayName="Table10" ref="A2:E38" totalsRowShown="0">
  <autoFilter ref="A2:E38" xr:uid="{6802FE9B-377D-4453-86D0-25FE0E7B6B6B}"/>
  <sortState xmlns:xlrd2="http://schemas.microsoft.com/office/spreadsheetml/2017/richdata2" ref="A3:E38">
    <sortCondition ref="D2:D38"/>
  </sortState>
  <tableColumns count="5">
    <tableColumn id="1" xr3:uid="{D51E18D3-7958-4472-8C10-E0E84A92CE53}" name="Name"/>
    <tableColumn id="2" xr3:uid="{69F8E007-73CC-419B-A98A-B8F55DFA230C}" name="Column1"/>
    <tableColumn id="3" xr3:uid="{2A30CB39-70A8-49E2-9A18-14FB4C7479DC}" name="Club"/>
    <tableColumn id="4" xr3:uid="{58A46301-2279-4FE1-8B70-96D2AB080BBF}" name="DOB" dataDxfId="54"/>
    <tableColumn id="5" xr3:uid="{3FD5A6D5-B13B-43DD-A9FE-05B473661380}" name="No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AD8118-8923-4E2B-9601-3CD5B3497E54}" name="Table1" displayName="Table1" ref="B7:O47" totalsRowShown="0" headerRowDxfId="53" headerRowBorderDxfId="51" tableBorderDxfId="52" totalsRowBorderDxfId="50">
  <autoFilter ref="B7:O47" xr:uid="{59EE8AD5-8DF5-4DC6-9A52-984D62725882}"/>
  <sortState xmlns:xlrd2="http://schemas.microsoft.com/office/spreadsheetml/2017/richdata2" ref="B8:O47">
    <sortCondition descending="1" ref="O8:O47"/>
  </sortState>
  <tableColumns count="14">
    <tableColumn id="1" xr3:uid="{F7B1A8CF-2FE9-4FFA-AD50-D9CC2A20103E}" name="Name" dataDxfId="49"/>
    <tableColumn id="2" xr3:uid="{54B1052C-1841-46E6-86D8-63636385C7DE}" name="Club" dataDxfId="48"/>
    <tableColumn id="3" xr3:uid="{442BFCB8-C2D0-43F4-8270-FD67C3C175AB}" name="Pos" dataDxfId="47"/>
    <tableColumn id="4" xr3:uid="{A94F47C8-076D-4A42-9575-A7298535163B}" name="Pos2" dataDxfId="46"/>
    <tableColumn id="5" xr3:uid="{421C17D0-1872-48A8-B3F9-D002EF31E1E2}" name="Pos3" dataDxfId="45"/>
    <tableColumn id="6" xr3:uid="{E7AEE2CA-7426-4622-99A3-3D841925F69D}" name="Pos4" dataDxfId="44"/>
    <tableColumn id="7" xr3:uid="{A8EC0504-24AB-45C8-BC02-2FA87C7B9515}" name="Pos5" dataDxfId="43"/>
    <tableColumn id="8" xr3:uid="{DFE04BD5-4EA6-4051-812F-6558CF78D0DB}" name="Points" dataDxfId="42">
      <calculatedColumnFormula>VLOOKUP(D8,'LOOK UP'!$A$1:$B$44, 2, FALSE)</calculatedColumnFormula>
    </tableColumn>
    <tableColumn id="9" xr3:uid="{D95AF130-53E0-4D82-A415-F7BE55B73E3C}" name="Points6" dataDxfId="41">
      <calculatedColumnFormula>VLOOKUP(E8,'LOOK UP'!$A$1:$B$44, 2, FALSE)</calculatedColumnFormula>
    </tableColumn>
    <tableColumn id="10" xr3:uid="{85B96BC1-E85E-4C00-B2D4-4EA5E73E907F}" name="Points7" dataDxfId="40">
      <calculatedColumnFormula>VLOOKUP(F8,'LOOK UP'!$A$1:$B$44, 2, FALSE)</calculatedColumnFormula>
    </tableColumn>
    <tableColumn id="11" xr3:uid="{7B025AA5-23C1-4341-9D6D-03B10E70C0A7}" name="Points8" dataDxfId="39">
      <calculatedColumnFormula>VLOOKUP(G8,'LOOK UP'!$A$1:$B$44, 2, FALSE)</calculatedColumnFormula>
    </tableColumn>
    <tableColumn id="12" xr3:uid="{D4155542-A532-449C-8DB7-F07FC592E334}" name="Points9" dataDxfId="38">
      <calculatedColumnFormula>VLOOKUP(H8,'LOOK UP'!$A$1:$B$44, 2, FALSE)</calculatedColumnFormula>
    </tableColumn>
    <tableColumn id="13" xr3:uid="{6B5E68F9-E77C-4107-8811-6EC2114C0729}" name="Points Total" dataDxfId="37">
      <calculatedColumnFormula>SUM(I8:M8)</calculatedColumnFormula>
    </tableColumn>
    <tableColumn id="14" xr3:uid="{22EB1A2F-722C-456D-930F-A26138AD7EBF}" name="Best 3 from 4" dataDxfId="36">
      <calculatedColumnFormula>N8-(SMALL(I8:M8, 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14960A-CA0B-4C62-8827-2FC61F052C40}" name="Table4" displayName="Table4" ref="B7:O39" totalsRowShown="0" headerRowDxfId="35" headerRowBorderDxfId="33" tableBorderDxfId="34" totalsRowBorderDxfId="32">
  <autoFilter ref="B7:O39" xr:uid="{1519BE26-0227-4F03-BDDF-B315BDDBE9A3}"/>
  <sortState xmlns:xlrd2="http://schemas.microsoft.com/office/spreadsheetml/2017/richdata2" ref="B8:O39">
    <sortCondition descending="1" ref="O8:O39"/>
  </sortState>
  <tableColumns count="14">
    <tableColumn id="1" xr3:uid="{28A530B5-9369-4246-9771-53972C04E300}" name="Name" dataDxfId="31"/>
    <tableColumn id="2" xr3:uid="{C9D24AAF-7A62-4B63-924A-F8C5FF2F383A}" name="Club" dataDxfId="30"/>
    <tableColumn id="3" xr3:uid="{139F235C-9D38-4379-8C70-3DC07170664F}" name="Pos" dataDxfId="29"/>
    <tableColumn id="4" xr3:uid="{423042A3-77BE-472B-A449-52792B6916F0}" name="Pos2" dataDxfId="28"/>
    <tableColumn id="5" xr3:uid="{A834665E-4F18-48E5-99E4-849A08B18616}" name="Pos3" dataDxfId="27"/>
    <tableColumn id="6" xr3:uid="{20AF7012-0442-40C4-A3DB-2B7BA41D52B6}" name="Pos4" dataDxfId="26"/>
    <tableColumn id="7" xr3:uid="{3FBF889B-0CC7-4002-A192-B6866250B34E}" name="Pos5" dataDxfId="25"/>
    <tableColumn id="8" xr3:uid="{0C50F3F2-6F87-416B-9AA0-294410991C6B}" name="Points" dataDxfId="24">
      <calculatedColumnFormula>VLOOKUP(D8,'LOOK UP'!$A$1:$B$44, 2, FALSE)</calculatedColumnFormula>
    </tableColumn>
    <tableColumn id="9" xr3:uid="{0487BAFB-A501-41E0-8B9B-C5FA0AE53FD6}" name="Points6" dataDxfId="23">
      <calculatedColumnFormula>VLOOKUP(E8,'LOOK UP'!$A$1:$B$44, 2, FALSE)</calculatedColumnFormula>
    </tableColumn>
    <tableColumn id="10" xr3:uid="{03D20B63-1016-49D6-B65A-ABCF2373E530}" name="Points7" dataDxfId="22">
      <calculatedColumnFormula>VLOOKUP(F8,'LOOK UP'!$A$1:$B$44, 2, FALSE)</calculatedColumnFormula>
    </tableColumn>
    <tableColumn id="11" xr3:uid="{A86009A2-D0EF-4CF5-9964-B960B2F22BC8}" name="Points8" dataDxfId="21">
      <calculatedColumnFormula>VLOOKUP(G8,'LOOK UP'!$A$1:$B$44, 2, FALSE)</calculatedColumnFormula>
    </tableColumn>
    <tableColumn id="12" xr3:uid="{9C74E414-B8B0-45E9-93B3-4A1953EBC0B1}" name="Points9" dataDxfId="20">
      <calculatedColumnFormula>VLOOKUP(H8,'LOOK UP'!$A$1:$B$44, 2, FALSE)</calculatedColumnFormula>
    </tableColumn>
    <tableColumn id="13" xr3:uid="{B999BE9F-5F24-4249-B6A4-D4234535DA54}" name="Points Total" dataDxfId="19">
      <calculatedColumnFormula>SUM(I8:M8)</calculatedColumnFormula>
    </tableColumn>
    <tableColumn id="14" xr3:uid="{A28363A8-90FD-4C8A-9F7C-5E6285E6AC85}" name="Best 4 from 5" dataDxfId="18">
      <calculatedColumnFormula>N8-(SMALL(I8:M8, 1))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FF390A9-0C9A-4815-ADA4-4D3A2095F7D5}" name="Table3" displayName="Table3" ref="B7:O45" totalsRowShown="0" headerRowDxfId="17" headerRowBorderDxfId="15" tableBorderDxfId="16" totalsRowBorderDxfId="14">
  <autoFilter ref="B7:O45" xr:uid="{D8DC0086-AFDA-496A-9C7B-E28CAFBFD93F}"/>
  <sortState xmlns:xlrd2="http://schemas.microsoft.com/office/spreadsheetml/2017/richdata2" ref="B8:O45">
    <sortCondition descending="1" ref="O8:O45"/>
  </sortState>
  <tableColumns count="14">
    <tableColumn id="1" xr3:uid="{D6C7D9FD-4542-452D-9E01-DF405DBB9144}" name="Name" dataDxfId="13"/>
    <tableColumn id="2" xr3:uid="{2462E3B1-DE6B-454F-AA03-26EF27D20280}" name="Club" dataDxfId="12"/>
    <tableColumn id="3" xr3:uid="{AA5BCBBB-CDC5-4678-90C4-6AFC8CAF6D75}" name="Pos" dataDxfId="11"/>
    <tableColumn id="4" xr3:uid="{A09E1412-0B01-4574-B1FA-9DBA58990F47}" name="Pos2" dataDxfId="10"/>
    <tableColumn id="5" xr3:uid="{B6016C47-FACE-4653-9C80-752BE47C7D2B}" name="Pos3" dataDxfId="9"/>
    <tableColumn id="6" xr3:uid="{0D3CD068-2047-46FD-ADA7-93B5CCC8A5CD}" name="Pos4" dataDxfId="8"/>
    <tableColumn id="7" xr3:uid="{8CD83001-9E47-4595-8616-1E1BE63B55C2}" name="Pos5" dataDxfId="7"/>
    <tableColumn id="8" xr3:uid="{0C4FDFF3-AFEB-4193-BE31-1C332142289E}" name="Points" dataDxfId="6">
      <calculatedColumnFormula>VLOOKUP(D8,'LOOK UP'!$A$1:$B$44, 2, FALSE)</calculatedColumnFormula>
    </tableColumn>
    <tableColumn id="9" xr3:uid="{8ACF95CB-BE19-4EA4-B5CB-57F5C004BFC4}" name="Points6" dataDxfId="5">
      <calculatedColumnFormula>VLOOKUP(E8,'LOOK UP'!$A$1:$B$44, 2, FALSE)</calculatedColumnFormula>
    </tableColumn>
    <tableColumn id="10" xr3:uid="{99CBBAC3-C216-4638-88DE-700C2FF4CB89}" name="Points7" dataDxfId="4">
      <calculatedColumnFormula>VLOOKUP(F8,'LOOK UP'!$A$1:$B$44, 2, FALSE)</calculatedColumnFormula>
    </tableColumn>
    <tableColumn id="11" xr3:uid="{4E76B6FD-C807-4429-BA39-690E15A6503C}" name="Points8" dataDxfId="3">
      <calculatedColumnFormula>VLOOKUP(G8,'LOOK UP'!$A$1:$B$44, 2, FALSE)</calculatedColumnFormula>
    </tableColumn>
    <tableColumn id="12" xr3:uid="{9AAD96A0-1D90-4661-935D-D1D4CB651CC2}" name="Points9" dataDxfId="2">
      <calculatedColumnFormula>VLOOKUP(H8,'LOOK UP'!$A$1:$B$44, 2, FALSE)</calculatedColumnFormula>
    </tableColumn>
    <tableColumn id="13" xr3:uid="{3B0E1A68-C4EC-4B35-AD7F-566C978085B1}" name="Points Total" dataDxfId="1">
      <calculatedColumnFormula>SUM(I8:M8)</calculatedColumnFormula>
    </tableColumn>
    <tableColumn id="14" xr3:uid="{7F8C8BD9-C526-40E6-A61F-88DE9C762A2B}" name="Best 4 from 5" dataDxfId="0">
      <calculatedColumnFormula>N8-(SMALL(I8:M8, 1))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50F0-8208-4871-A0FB-0A132E56C1E6}">
  <sheetPr>
    <tabColor rgb="FF00B050"/>
  </sheetPr>
  <dimension ref="A1:Q150"/>
  <sheetViews>
    <sheetView tabSelected="1" topLeftCell="A5" workbookViewId="0">
      <selection activeCell="S11" sqref="S11"/>
    </sheetView>
  </sheetViews>
  <sheetFormatPr defaultColWidth="9.28515625" defaultRowHeight="15.6"/>
  <cols>
    <col min="1" max="1" width="7.28515625" customWidth="1"/>
    <col min="2" max="2" width="21.42578125" bestFit="1" customWidth="1"/>
    <col min="3" max="3" width="33.7109375" bestFit="1" customWidth="1"/>
    <col min="4" max="5" width="8.5703125" style="31" customWidth="1"/>
    <col min="6" max="8" width="15.28515625" style="31" customWidth="1"/>
    <col min="9" max="9" width="10.28515625" style="31" customWidth="1"/>
    <col min="10" max="10" width="8.5703125" style="31" customWidth="1"/>
    <col min="11" max="11" width="9.28515625" style="31"/>
    <col min="12" max="14" width="12.7109375" style="31" customWidth="1"/>
    <col min="15" max="15" width="12.28515625" style="31" customWidth="1"/>
    <col min="16" max="16" width="12.7109375" customWidth="1"/>
    <col min="17" max="17" width="15.28515625" style="4" bestFit="1" customWidth="1"/>
  </cols>
  <sheetData>
    <row r="1" spans="1:17" ht="15" customHeight="1">
      <c r="B1" s="5"/>
      <c r="C1" s="132"/>
      <c r="D1" s="134" t="s">
        <v>0</v>
      </c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7"/>
    </row>
    <row r="2" spans="1:17" ht="15.75" customHeight="1">
      <c r="B2" s="5"/>
      <c r="C2" s="132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7"/>
    </row>
    <row r="3" spans="1:17" ht="15.75" customHeight="1">
      <c r="B3" s="5"/>
      <c r="C3" s="132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7"/>
    </row>
    <row r="4" spans="1:17" ht="15.75" customHeight="1" thickBot="1">
      <c r="B4" s="5"/>
      <c r="C4" s="133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7"/>
    </row>
    <row r="5" spans="1:17" s="3" customFormat="1" ht="18.75" customHeight="1">
      <c r="A5" s="136"/>
      <c r="B5" s="137"/>
      <c r="C5" s="138"/>
      <c r="D5" s="24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4" t="s">
        <v>1</v>
      </c>
      <c r="K5" s="25" t="s">
        <v>2</v>
      </c>
      <c r="L5" s="25" t="s">
        <v>3</v>
      </c>
      <c r="M5" s="25" t="s">
        <v>4</v>
      </c>
      <c r="N5" s="25" t="s">
        <v>5</v>
      </c>
      <c r="O5" s="25" t="s">
        <v>6</v>
      </c>
      <c r="Q5" s="4"/>
    </row>
    <row r="6" spans="1:17" s="3" customFormat="1" ht="43.15">
      <c r="A6" s="139"/>
      <c r="B6" s="140"/>
      <c r="C6" s="141"/>
      <c r="D6" s="27" t="s">
        <v>7</v>
      </c>
      <c r="E6" s="27" t="s">
        <v>8</v>
      </c>
      <c r="F6" s="27" t="s">
        <v>9</v>
      </c>
      <c r="G6" s="27" t="s">
        <v>10</v>
      </c>
      <c r="H6" s="27" t="s">
        <v>11</v>
      </c>
      <c r="I6" s="27" t="s">
        <v>12</v>
      </c>
      <c r="J6" s="27" t="s">
        <v>7</v>
      </c>
      <c r="K6" s="27" t="s">
        <v>8</v>
      </c>
      <c r="L6" s="27" t="s">
        <v>9</v>
      </c>
      <c r="M6" s="27" t="s">
        <v>10</v>
      </c>
      <c r="N6" s="27" t="s">
        <v>11</v>
      </c>
      <c r="O6" s="27" t="s">
        <v>12</v>
      </c>
    </row>
    <row r="7" spans="1:17" s="3" customFormat="1" ht="14.65" customHeight="1" thickBot="1">
      <c r="A7" s="1" t="s">
        <v>13</v>
      </c>
      <c r="B7" s="50" t="s">
        <v>14</v>
      </c>
      <c r="C7" s="51" t="s">
        <v>15</v>
      </c>
      <c r="D7" s="65" t="s">
        <v>16</v>
      </c>
      <c r="E7" s="66" t="s">
        <v>17</v>
      </c>
      <c r="F7" s="66" t="s">
        <v>18</v>
      </c>
      <c r="G7" s="66" t="s">
        <v>19</v>
      </c>
      <c r="H7" s="66" t="s">
        <v>20</v>
      </c>
      <c r="I7" s="126" t="s">
        <v>21</v>
      </c>
      <c r="J7" s="65" t="s">
        <v>22</v>
      </c>
      <c r="K7" s="66" t="s">
        <v>23</v>
      </c>
      <c r="L7" s="66" t="s">
        <v>24</v>
      </c>
      <c r="M7" s="66" t="s">
        <v>25</v>
      </c>
      <c r="N7" s="66" t="s">
        <v>26</v>
      </c>
      <c r="O7" s="66" t="s">
        <v>27</v>
      </c>
      <c r="P7" s="55" t="s">
        <v>28</v>
      </c>
      <c r="Q7" s="56" t="s">
        <v>29</v>
      </c>
    </row>
    <row r="8" spans="1:17" ht="15.75">
      <c r="A8" s="6">
        <v>1</v>
      </c>
      <c r="B8" s="2" t="s">
        <v>30</v>
      </c>
      <c r="C8" s="2" t="s">
        <v>31</v>
      </c>
      <c r="D8" s="2">
        <v>12</v>
      </c>
      <c r="E8" s="2">
        <v>5</v>
      </c>
      <c r="F8" s="2"/>
      <c r="G8" s="28">
        <v>2</v>
      </c>
      <c r="H8" s="2">
        <v>9</v>
      </c>
      <c r="I8" s="131">
        <v>3</v>
      </c>
      <c r="J8" s="30">
        <f>VLOOKUP(D8,'[1]LOOK UP'!$A$1:$B$65, 2, FALSE)</f>
        <v>9</v>
      </c>
      <c r="K8" s="30">
        <f>VLOOKUP(E8,'[1]LOOK UP'!$A$1:$B$65, 2, FALSE)</f>
        <v>21</v>
      </c>
      <c r="L8" s="30">
        <f>VLOOKUP(F8,'[1]LOOK UP'!$A$1:$B$65, 2, FALSE)</f>
        <v>0</v>
      </c>
      <c r="M8" s="30">
        <f>VLOOKUP(G8,'[1]LOOK UP'!$A$1:$B$65, 2, FALSE)</f>
        <v>30</v>
      </c>
      <c r="N8" s="30">
        <f>VLOOKUP(H8,'[1]LOOK UP'!$A$1:$B$65, 2, FALSE)</f>
        <v>13</v>
      </c>
      <c r="O8" s="30">
        <f>VLOOKUP(I8,'[1]LOOK UP'!$A$1:$B$65, 2, FALSE)</f>
        <v>25</v>
      </c>
      <c r="P8" s="17">
        <f>SUM(J8:O8)</f>
        <v>98</v>
      </c>
      <c r="Q8" s="49">
        <f>P8-(SMALL(J8:O8, 1))</f>
        <v>98</v>
      </c>
    </row>
    <row r="9" spans="1:17" ht="15.75">
      <c r="A9" s="6">
        <v>2</v>
      </c>
      <c r="B9" s="110" t="s">
        <v>32</v>
      </c>
      <c r="C9" s="2" t="s">
        <v>33</v>
      </c>
      <c r="D9" s="2">
        <v>5</v>
      </c>
      <c r="E9" s="2">
        <v>1</v>
      </c>
      <c r="F9" s="2"/>
      <c r="G9" s="28"/>
      <c r="H9" s="28">
        <v>6</v>
      </c>
      <c r="I9" s="128"/>
      <c r="J9" s="30">
        <f>VLOOKUP(D9,'[1]LOOK UP'!$A$1:$B$65, 2, FALSE)</f>
        <v>21</v>
      </c>
      <c r="K9" s="30">
        <f>VLOOKUP(E9,'[1]LOOK UP'!$A$1:$B$65, 2, FALSE)</f>
        <v>35</v>
      </c>
      <c r="L9" s="30">
        <f>VLOOKUP(F9,'[1]LOOK UP'!$A$1:$B$65, 2, FALSE)</f>
        <v>0</v>
      </c>
      <c r="M9" s="30">
        <f>VLOOKUP(G9,'[1]LOOK UP'!$A$1:$B$65, 2, FALSE)</f>
        <v>0</v>
      </c>
      <c r="N9" s="30">
        <f>VLOOKUP(H9,'[1]LOOK UP'!$A$1:$B$65, 2, FALSE)</f>
        <v>19</v>
      </c>
      <c r="O9" s="30">
        <f>VLOOKUP(I9,'[1]LOOK UP'!$A$1:$B$65, 2, FALSE)</f>
        <v>0</v>
      </c>
      <c r="P9" s="17">
        <f>SUM(J9:O9)</f>
        <v>75</v>
      </c>
      <c r="Q9" s="49">
        <f>P9-(SMALL(J9:O9, 1))</f>
        <v>75</v>
      </c>
    </row>
    <row r="10" spans="1:17">
      <c r="A10" s="6">
        <v>3</v>
      </c>
      <c r="B10" s="110" t="s">
        <v>34</v>
      </c>
      <c r="C10" s="2" t="s">
        <v>33</v>
      </c>
      <c r="D10" s="2"/>
      <c r="E10" s="2"/>
      <c r="F10" s="2">
        <v>1</v>
      </c>
      <c r="G10" s="28"/>
      <c r="H10" s="28">
        <v>1</v>
      </c>
      <c r="I10" s="128"/>
      <c r="J10" s="30">
        <f>VLOOKUP(D10,'[1]LOOK UP'!$A$1:$B$65, 2, FALSE)</f>
        <v>0</v>
      </c>
      <c r="K10" s="30">
        <f>VLOOKUP(E10,'[1]LOOK UP'!$A$1:$B$65, 2, FALSE)</f>
        <v>0</v>
      </c>
      <c r="L10" s="30">
        <f>VLOOKUP(F10,'[1]LOOK UP'!$A$1:$B$65, 2, FALSE)</f>
        <v>35</v>
      </c>
      <c r="M10" s="30">
        <f>VLOOKUP(G10,'[1]LOOK UP'!$A$1:$B$65, 2, FALSE)</f>
        <v>0</v>
      </c>
      <c r="N10" s="30">
        <f>VLOOKUP(H10,'[1]LOOK UP'!$A$1:$B$65, 2, FALSE)</f>
        <v>35</v>
      </c>
      <c r="O10" s="30">
        <f>VLOOKUP(I10,'[1]LOOK UP'!$A$1:$B$65, 2, FALSE)</f>
        <v>0</v>
      </c>
      <c r="P10" s="17">
        <f>SUM(J10:O10)</f>
        <v>70</v>
      </c>
      <c r="Q10" s="49">
        <f>P10-(SMALL(J10:O10, 1))</f>
        <v>70</v>
      </c>
    </row>
    <row r="11" spans="1:17" ht="15.75">
      <c r="A11" s="6">
        <v>4</v>
      </c>
      <c r="B11" s="110" t="s">
        <v>35</v>
      </c>
      <c r="C11" s="2" t="s">
        <v>36</v>
      </c>
      <c r="D11" s="2">
        <v>8</v>
      </c>
      <c r="E11" s="2"/>
      <c r="F11" s="2"/>
      <c r="G11" s="28"/>
      <c r="H11" s="28">
        <v>4</v>
      </c>
      <c r="I11" s="128">
        <v>2</v>
      </c>
      <c r="J11" s="30">
        <f>VLOOKUP(D11,'[1]LOOK UP'!$A$1:$B$65, 2, FALSE)</f>
        <v>15</v>
      </c>
      <c r="K11" s="30">
        <f>VLOOKUP(E11,'[1]LOOK UP'!$A$1:$B$65, 2, FALSE)</f>
        <v>0</v>
      </c>
      <c r="L11" s="30">
        <f>VLOOKUP(F11,'[1]LOOK UP'!$A$1:$B$65, 2, FALSE)</f>
        <v>0</v>
      </c>
      <c r="M11" s="30">
        <f>VLOOKUP(G11,'[1]LOOK UP'!$A$1:$B$65, 2, FALSE)</f>
        <v>0</v>
      </c>
      <c r="N11" s="30">
        <f>VLOOKUP(H11,'[1]LOOK UP'!$A$1:$B$65, 2, FALSE)</f>
        <v>23</v>
      </c>
      <c r="O11" s="30">
        <f>VLOOKUP(I11,'[1]LOOK UP'!$A$1:$B$65, 2, FALSE)</f>
        <v>30</v>
      </c>
      <c r="P11" s="17">
        <f>SUM(J11:O11)</f>
        <v>68</v>
      </c>
      <c r="Q11" s="49">
        <f>P11-(SMALL(J11:O11, 1))</f>
        <v>68</v>
      </c>
    </row>
    <row r="12" spans="1:17" ht="15.75">
      <c r="A12" s="6">
        <v>5</v>
      </c>
      <c r="B12" s="110" t="s">
        <v>37</v>
      </c>
      <c r="C12" s="2" t="s">
        <v>38</v>
      </c>
      <c r="D12" s="2">
        <v>10</v>
      </c>
      <c r="E12" s="2"/>
      <c r="F12" s="2">
        <v>4</v>
      </c>
      <c r="G12" s="28"/>
      <c r="H12" s="28">
        <v>10</v>
      </c>
      <c r="I12" s="128">
        <v>5</v>
      </c>
      <c r="J12" s="30">
        <f>VLOOKUP(D12,'[1]LOOK UP'!$A$1:$B$65, 2, FALSE)</f>
        <v>11</v>
      </c>
      <c r="K12" s="30">
        <f>VLOOKUP(E12,'[1]LOOK UP'!$A$1:$B$65, 2, FALSE)</f>
        <v>0</v>
      </c>
      <c r="L12" s="30">
        <f>VLOOKUP(F12,'[1]LOOK UP'!$A$1:$B$65, 2, FALSE)</f>
        <v>23</v>
      </c>
      <c r="M12" s="30">
        <f>VLOOKUP(G12,'[1]LOOK UP'!$A$1:$B$65, 2, FALSE)</f>
        <v>0</v>
      </c>
      <c r="N12" s="30">
        <f>VLOOKUP(H12,'[1]LOOK UP'!$A$1:$B$65, 2, FALSE)</f>
        <v>11</v>
      </c>
      <c r="O12" s="30">
        <f>VLOOKUP(I12,'[1]LOOK UP'!$A$1:$B$65, 2, FALSE)</f>
        <v>21</v>
      </c>
      <c r="P12" s="17">
        <f>SUM(J12:O12)</f>
        <v>66</v>
      </c>
      <c r="Q12" s="49">
        <f>P12-(SMALL(J12:O12, 1))</f>
        <v>66</v>
      </c>
    </row>
    <row r="13" spans="1:17" ht="15.75">
      <c r="A13" s="6">
        <v>6</v>
      </c>
      <c r="B13" s="110" t="s">
        <v>39</v>
      </c>
      <c r="C13" s="2" t="s">
        <v>40</v>
      </c>
      <c r="D13" s="2">
        <v>9</v>
      </c>
      <c r="E13" s="2">
        <v>16</v>
      </c>
      <c r="F13" s="2"/>
      <c r="G13" s="28"/>
      <c r="H13" s="28">
        <v>7</v>
      </c>
      <c r="I13" s="128">
        <v>6</v>
      </c>
      <c r="J13" s="30">
        <f>VLOOKUP(D13,'[1]LOOK UP'!$A$1:$B$65, 2, FALSE)</f>
        <v>13</v>
      </c>
      <c r="K13" s="30">
        <f>VLOOKUP(E13,'[1]LOOK UP'!$A$1:$B$65, 2, FALSE)</f>
        <v>5</v>
      </c>
      <c r="L13" s="30">
        <f>VLOOKUP(F13,'[1]LOOK UP'!$A$1:$B$65, 2, FALSE)</f>
        <v>0</v>
      </c>
      <c r="M13" s="30">
        <f>VLOOKUP(G13,'[1]LOOK UP'!$A$1:$B$65, 2, FALSE)</f>
        <v>0</v>
      </c>
      <c r="N13" s="30">
        <f>VLOOKUP(H13,'[1]LOOK UP'!$A$1:$B$65, 2, FALSE)</f>
        <v>17</v>
      </c>
      <c r="O13" s="30">
        <f>VLOOKUP(I13,'[1]LOOK UP'!$A$1:$B$65, 2, FALSE)</f>
        <v>19</v>
      </c>
      <c r="P13" s="17">
        <f>SUM(J13:O13)</f>
        <v>54</v>
      </c>
      <c r="Q13" s="49">
        <f>P13-(SMALL(J13:O13, 1))</f>
        <v>54</v>
      </c>
    </row>
    <row r="14" spans="1:17" ht="15.75">
      <c r="A14" s="6">
        <v>7</v>
      </c>
      <c r="B14" s="110" t="s">
        <v>41</v>
      </c>
      <c r="C14" s="2" t="s">
        <v>33</v>
      </c>
      <c r="D14" s="2">
        <v>24</v>
      </c>
      <c r="E14" s="2">
        <v>4</v>
      </c>
      <c r="F14" s="2">
        <v>17</v>
      </c>
      <c r="G14" s="28">
        <v>8</v>
      </c>
      <c r="H14" s="28">
        <v>15</v>
      </c>
      <c r="I14" s="128"/>
      <c r="J14" s="9">
        <f>VLOOKUP(D14,'[1]LOOK UP'!$A$1:$B$65, 2, FALSE)</f>
        <v>0</v>
      </c>
      <c r="K14" s="9">
        <f>VLOOKUP(E14,'[1]LOOK UP'!$A$1:$B$65, 2, FALSE)</f>
        <v>23</v>
      </c>
      <c r="L14" s="9">
        <f>VLOOKUP(F14,'[1]LOOK UP'!$A$1:$B$65, 2, FALSE)</f>
        <v>4</v>
      </c>
      <c r="M14" s="30">
        <f>VLOOKUP(G14,'[1]LOOK UP'!$A$1:$B$65, 2, FALSE)</f>
        <v>15</v>
      </c>
      <c r="N14" s="30">
        <f>VLOOKUP(H14,'[1]LOOK UP'!$A$1:$B$65, 2, FALSE)</f>
        <v>6</v>
      </c>
      <c r="O14" s="9">
        <f>VLOOKUP(I14,'[1]LOOK UP'!$A$1:$B$65, 2, FALSE)</f>
        <v>0</v>
      </c>
      <c r="P14" s="17">
        <f>SUM(J14:O14)</f>
        <v>48</v>
      </c>
      <c r="Q14" s="49">
        <f>P14-(SMALL(J14:O14, 1))</f>
        <v>48</v>
      </c>
    </row>
    <row r="15" spans="1:17" ht="15.75">
      <c r="A15" s="6">
        <v>8</v>
      </c>
      <c r="B15" s="110" t="s">
        <v>42</v>
      </c>
      <c r="C15" s="2" t="s">
        <v>43</v>
      </c>
      <c r="D15" s="2">
        <v>7</v>
      </c>
      <c r="E15" s="2"/>
      <c r="F15" s="2"/>
      <c r="G15" s="28"/>
      <c r="H15" s="28">
        <v>2</v>
      </c>
      <c r="I15" s="128"/>
      <c r="J15" s="9">
        <f>VLOOKUP(D15,'[1]LOOK UP'!$A$1:$B$65, 2, FALSE)</f>
        <v>17</v>
      </c>
      <c r="K15" s="9">
        <f>VLOOKUP(E15,'[1]LOOK UP'!$A$1:$B$65, 2, FALSE)</f>
        <v>0</v>
      </c>
      <c r="L15" s="9">
        <f>VLOOKUP(F15,'[1]LOOK UP'!$A$1:$B$65, 2, FALSE)</f>
        <v>0</v>
      </c>
      <c r="M15" s="30">
        <f>VLOOKUP(G15,'[1]LOOK UP'!$A$1:$B$65, 2, FALSE)</f>
        <v>0</v>
      </c>
      <c r="N15" s="30">
        <f>VLOOKUP(H15,'[1]LOOK UP'!$A$1:$B$65, 2, FALSE)</f>
        <v>30</v>
      </c>
      <c r="O15" s="9">
        <f>VLOOKUP(I15,'[1]LOOK UP'!$A$1:$B$65, 2, FALSE)</f>
        <v>0</v>
      </c>
      <c r="P15" s="17">
        <f>SUM(J15:O15)</f>
        <v>47</v>
      </c>
      <c r="Q15" s="49">
        <f>P15-(SMALL(J15:O15, 1))</f>
        <v>47</v>
      </c>
    </row>
    <row r="16" spans="1:17" ht="15.75">
      <c r="A16" s="6">
        <v>9</v>
      </c>
      <c r="B16" s="110" t="s">
        <v>44</v>
      </c>
      <c r="C16" s="2" t="s">
        <v>45</v>
      </c>
      <c r="D16" s="2">
        <v>11</v>
      </c>
      <c r="E16" s="2">
        <v>7</v>
      </c>
      <c r="F16" s="2"/>
      <c r="G16" s="28">
        <v>6</v>
      </c>
      <c r="H16" s="28">
        <v>13</v>
      </c>
      <c r="I16" s="128"/>
      <c r="J16" s="30">
        <v>0</v>
      </c>
      <c r="K16" s="30">
        <f>VLOOKUP(E16,'[1]LOOK UP'!$A$1:$B$65, 2, FALSE)</f>
        <v>17</v>
      </c>
      <c r="L16" s="30">
        <f>VLOOKUP(F16,'[1]LOOK UP'!$A$1:$B$65, 2, FALSE)</f>
        <v>0</v>
      </c>
      <c r="M16" s="30">
        <f>VLOOKUP(G16,'[1]LOOK UP'!$A$1:$B$65, 2, FALSE)</f>
        <v>19</v>
      </c>
      <c r="N16" s="30">
        <f>VLOOKUP(H16,'[1]LOOK UP'!$A$1:$B$65, 2, FALSE)</f>
        <v>8</v>
      </c>
      <c r="O16" s="30">
        <f>VLOOKUP(I16,'[1]LOOK UP'!$A$1:$B$65, 2, FALSE)</f>
        <v>0</v>
      </c>
      <c r="P16" s="17">
        <f>SUM(J16:O16)</f>
        <v>44</v>
      </c>
      <c r="Q16" s="49">
        <f>P16-(SMALL(J16:O16, 1))</f>
        <v>44</v>
      </c>
    </row>
    <row r="17" spans="1:17" ht="15.75">
      <c r="A17" s="6">
        <v>10</v>
      </c>
      <c r="B17" s="2" t="s">
        <v>46</v>
      </c>
      <c r="C17" s="2" t="s">
        <v>47</v>
      </c>
      <c r="D17" s="2">
        <v>13</v>
      </c>
      <c r="E17" s="2"/>
      <c r="F17" s="2">
        <v>3</v>
      </c>
      <c r="G17" s="28"/>
      <c r="H17" s="28">
        <v>11</v>
      </c>
      <c r="I17" s="128"/>
      <c r="J17" s="30">
        <f>VLOOKUP(D17,'[1]LOOK UP'!$A$1:$B$65, 2, FALSE)</f>
        <v>8</v>
      </c>
      <c r="K17" s="30">
        <f>VLOOKUP(E17,'[1]LOOK UP'!$A$1:$B$65, 2, FALSE)</f>
        <v>0</v>
      </c>
      <c r="L17" s="30">
        <f>VLOOKUP(F17,'[1]LOOK UP'!$A$1:$B$65, 2, FALSE)</f>
        <v>25</v>
      </c>
      <c r="M17" s="30">
        <f>VLOOKUP(G17,'[1]LOOK UP'!$A$1:$B$65, 2, FALSE)</f>
        <v>0</v>
      </c>
      <c r="N17" s="30">
        <f>VLOOKUP(H17,'[1]LOOK UP'!$A$1:$B$65, 2, FALSE)</f>
        <v>10</v>
      </c>
      <c r="O17" s="30">
        <f>VLOOKUP(I17,'[1]LOOK UP'!$A$1:$B$65, 2, FALSE)</f>
        <v>0</v>
      </c>
      <c r="P17" s="17">
        <f>SUM(J17:O17)</f>
        <v>43</v>
      </c>
      <c r="Q17" s="49">
        <f>P17-(SMALL(J17:O17, 1))</f>
        <v>43</v>
      </c>
    </row>
    <row r="18" spans="1:17" ht="15.75">
      <c r="A18" s="6">
        <v>11</v>
      </c>
      <c r="B18" s="110" t="s">
        <v>48</v>
      </c>
      <c r="C18" s="2" t="s">
        <v>49</v>
      </c>
      <c r="D18" s="2"/>
      <c r="E18" s="2">
        <v>18</v>
      </c>
      <c r="F18" s="2"/>
      <c r="G18" s="28">
        <v>5</v>
      </c>
      <c r="H18" s="28">
        <v>12</v>
      </c>
      <c r="I18" s="128">
        <v>11</v>
      </c>
      <c r="J18" s="30">
        <f>VLOOKUP(D18,'[1]LOOK UP'!$A$1:$B$65, 2, FALSE)</f>
        <v>0</v>
      </c>
      <c r="K18" s="30">
        <f>VLOOKUP(E18,'[1]LOOK UP'!$A$1:$B$65, 2, FALSE)</f>
        <v>3</v>
      </c>
      <c r="L18" s="30">
        <f>VLOOKUP(F18,'[1]LOOK UP'!$A$1:$B$65, 2, FALSE)</f>
        <v>0</v>
      </c>
      <c r="M18" s="30">
        <f>VLOOKUP(G18,'[1]LOOK UP'!$A$1:$B$65, 2, FALSE)</f>
        <v>21</v>
      </c>
      <c r="N18" s="30">
        <f>VLOOKUP(H18,'[1]LOOK UP'!$A$1:$B$65, 2, FALSE)</f>
        <v>9</v>
      </c>
      <c r="O18" s="30">
        <f>VLOOKUP(I18,'[1]LOOK UP'!$A$1:$B$65, 2, FALSE)</f>
        <v>10</v>
      </c>
      <c r="P18" s="17">
        <f>SUM(J18:O18)</f>
        <v>43</v>
      </c>
      <c r="Q18" s="49">
        <f>P18-(SMALL(J18:O18, 1))</f>
        <v>43</v>
      </c>
    </row>
    <row r="19" spans="1:17" ht="15.75">
      <c r="A19" s="6">
        <v>13</v>
      </c>
      <c r="B19" s="110" t="s">
        <v>50</v>
      </c>
      <c r="C19" s="2" t="s">
        <v>43</v>
      </c>
      <c r="D19" s="2"/>
      <c r="E19" s="2"/>
      <c r="F19" s="2"/>
      <c r="G19" s="28">
        <v>3</v>
      </c>
      <c r="H19" s="28"/>
      <c r="I19" s="128">
        <v>9</v>
      </c>
      <c r="J19" s="30">
        <f>VLOOKUP(D19,'[1]LOOK UP'!$A$1:$B$65, 2, FALSE)</f>
        <v>0</v>
      </c>
      <c r="K19" s="30">
        <f>VLOOKUP(E19,'[1]LOOK UP'!$A$1:$B$65, 2, FALSE)</f>
        <v>0</v>
      </c>
      <c r="L19" s="30">
        <f>VLOOKUP(F19,'[1]LOOK UP'!$A$1:$B$65, 2, FALSE)</f>
        <v>0</v>
      </c>
      <c r="M19" s="30">
        <f>VLOOKUP(G19,'[1]LOOK UP'!$A$1:$B$65, 2, FALSE)</f>
        <v>25</v>
      </c>
      <c r="N19" s="30">
        <f>VLOOKUP(H19,'[1]LOOK UP'!$A$1:$B$65, 2, FALSE)</f>
        <v>0</v>
      </c>
      <c r="O19" s="30">
        <f>VLOOKUP(I19,'[1]LOOK UP'!$A$1:$B$65, 2, FALSE)</f>
        <v>13</v>
      </c>
      <c r="P19" s="17">
        <f>SUM(J19:O19)</f>
        <v>38</v>
      </c>
      <c r="Q19" s="49">
        <f>P19-(SMALL(J19:O19, 1))</f>
        <v>38</v>
      </c>
    </row>
    <row r="20" spans="1:17" ht="15.75">
      <c r="A20" s="6">
        <v>14</v>
      </c>
      <c r="B20" s="110" t="s">
        <v>51</v>
      </c>
      <c r="C20" s="2" t="s">
        <v>31</v>
      </c>
      <c r="D20" s="2">
        <v>22</v>
      </c>
      <c r="E20" s="2">
        <v>2</v>
      </c>
      <c r="F20" s="2"/>
      <c r="G20" s="28"/>
      <c r="H20" s="28"/>
      <c r="I20" s="129">
        <v>15</v>
      </c>
      <c r="J20" s="30">
        <f>VLOOKUP(D20,'[1]LOOK UP'!$A$1:$B$65, 2, FALSE)</f>
        <v>0</v>
      </c>
      <c r="K20" s="30">
        <f>VLOOKUP(E20,'[1]LOOK UP'!$A$1:$B$65, 2, FALSE)</f>
        <v>30</v>
      </c>
      <c r="L20" s="30">
        <f>VLOOKUP(F20,'[1]LOOK UP'!$A$1:$B$65, 2, FALSE)</f>
        <v>0</v>
      </c>
      <c r="M20" s="30">
        <f>VLOOKUP(G20,'[1]LOOK UP'!$A$1:$B$65, 2, FALSE)</f>
        <v>0</v>
      </c>
      <c r="N20" s="30">
        <f>VLOOKUP(H20,'[1]LOOK UP'!$A$1:$B$65, 2, FALSE)</f>
        <v>0</v>
      </c>
      <c r="O20" s="30">
        <f>VLOOKUP(I20,'[1]LOOK UP'!$A$1:$B$65, 2, FALSE)</f>
        <v>6</v>
      </c>
      <c r="P20" s="17">
        <f>SUM(J20:O20)</f>
        <v>36</v>
      </c>
      <c r="Q20" s="49">
        <f>P20-(SMALL(J20:O20, 1))</f>
        <v>36</v>
      </c>
    </row>
    <row r="21" spans="1:17" ht="15.75">
      <c r="A21" s="6">
        <v>15</v>
      </c>
      <c r="B21" s="110" t="s">
        <v>52</v>
      </c>
      <c r="C21" s="2" t="s">
        <v>53</v>
      </c>
      <c r="D21" s="2"/>
      <c r="E21" s="2"/>
      <c r="F21" s="2"/>
      <c r="G21" s="28">
        <v>1</v>
      </c>
      <c r="H21" s="2"/>
      <c r="I21" s="128"/>
      <c r="J21" s="30">
        <f>VLOOKUP(D21,'[1]LOOK UP'!$A$1:$B$65, 2, FALSE)</f>
        <v>0</v>
      </c>
      <c r="K21" s="30">
        <f>VLOOKUP(E21,'[1]LOOK UP'!$A$1:$B$65, 2, FALSE)</f>
        <v>0</v>
      </c>
      <c r="L21" s="30">
        <f>VLOOKUP(F21,'[1]LOOK UP'!$A$1:$B$65, 2, FALSE)</f>
        <v>0</v>
      </c>
      <c r="M21" s="30">
        <f>VLOOKUP(G21,'[1]LOOK UP'!$A$1:$B$65, 2, FALSE)</f>
        <v>35</v>
      </c>
      <c r="N21" s="30">
        <f>VLOOKUP(H21,'[1]LOOK UP'!$A$1:$B$65, 2, FALSE)</f>
        <v>0</v>
      </c>
      <c r="O21" s="30">
        <f>VLOOKUP(I21,'[1]LOOK UP'!$A$1:$B$65, 2, FALSE)</f>
        <v>0</v>
      </c>
      <c r="P21" s="17">
        <f>SUM(J21:O21)</f>
        <v>35</v>
      </c>
      <c r="Q21" s="49">
        <f>P21-(SMALL(J21:O21, 1))</f>
        <v>35</v>
      </c>
    </row>
    <row r="22" spans="1:17" ht="15.75">
      <c r="A22" s="6">
        <v>16</v>
      </c>
      <c r="B22" s="2" t="s">
        <v>54</v>
      </c>
      <c r="C22" s="2" t="s">
        <v>33</v>
      </c>
      <c r="D22" s="2"/>
      <c r="E22" s="2">
        <v>3</v>
      </c>
      <c r="F22" s="2">
        <v>11</v>
      </c>
      <c r="G22" s="28"/>
      <c r="H22" s="28"/>
      <c r="I22" s="128"/>
      <c r="J22" s="9">
        <f>VLOOKUP(D22,'[1]LOOK UP'!$A$1:$B$65, 2, FALSE)</f>
        <v>0</v>
      </c>
      <c r="K22" s="9">
        <f>VLOOKUP(E22,'[1]LOOK UP'!$A$1:$B$65, 2, FALSE)</f>
        <v>25</v>
      </c>
      <c r="L22" s="30">
        <f>VLOOKUP(F22,'[1]LOOK UP'!$A$1:$B$65, 2, FALSE)</f>
        <v>10</v>
      </c>
      <c r="M22" s="30">
        <f>VLOOKUP(G22,'[1]LOOK UP'!$A$1:$B$65, 2, FALSE)</f>
        <v>0</v>
      </c>
      <c r="N22" s="30">
        <f>VLOOKUP(H22,'[1]LOOK UP'!$A$1:$B$65, 2, FALSE)</f>
        <v>0</v>
      </c>
      <c r="O22" s="9">
        <f>VLOOKUP(I22,'[1]LOOK UP'!$A$1:$B$65, 2, FALSE)</f>
        <v>0</v>
      </c>
      <c r="P22" s="17">
        <f>SUM(J22:O22)</f>
        <v>35</v>
      </c>
      <c r="Q22" s="49">
        <f>P22-(SMALL(J22:O22, 1))</f>
        <v>35</v>
      </c>
    </row>
    <row r="23" spans="1:17" ht="15.75">
      <c r="A23" s="6">
        <v>17</v>
      </c>
      <c r="B23" s="110" t="s">
        <v>55</v>
      </c>
      <c r="C23" s="2" t="s">
        <v>56</v>
      </c>
      <c r="D23" s="2">
        <v>1</v>
      </c>
      <c r="E23" s="2"/>
      <c r="F23" s="2"/>
      <c r="G23" s="28"/>
      <c r="H23" s="28"/>
      <c r="I23" s="128"/>
      <c r="J23" s="30">
        <f>VLOOKUP(D23,'[1]LOOK UP'!$A$1:$B$65, 2, FALSE)</f>
        <v>35</v>
      </c>
      <c r="K23" s="30">
        <f>VLOOKUP(E23,'[1]LOOK UP'!$A$1:$B$65, 2, FALSE)</f>
        <v>0</v>
      </c>
      <c r="L23" s="30">
        <f>VLOOKUP(F23,'[1]LOOK UP'!$A$1:$B$65, 2, FALSE)</f>
        <v>0</v>
      </c>
      <c r="M23" s="30">
        <f>VLOOKUP(G23,'[1]LOOK UP'!$A$1:$B$65, 2, FALSE)</f>
        <v>0</v>
      </c>
      <c r="N23" s="30">
        <f>VLOOKUP(H23,'[1]LOOK UP'!$A$1:$B$65, 2, FALSE)</f>
        <v>0</v>
      </c>
      <c r="O23" s="30">
        <f>VLOOKUP(I23,'[1]LOOK UP'!$A$1:$B$65, 2, FALSE)</f>
        <v>0</v>
      </c>
      <c r="P23" s="17">
        <f>SUM(J23:O23)</f>
        <v>35</v>
      </c>
      <c r="Q23" s="49">
        <f>P23-(SMALL(J23:O23, 1))</f>
        <v>35</v>
      </c>
    </row>
    <row r="24" spans="1:17" ht="15.75">
      <c r="A24" s="6">
        <v>18</v>
      </c>
      <c r="B24" s="110" t="s">
        <v>57</v>
      </c>
      <c r="C24" s="2"/>
      <c r="D24" s="2"/>
      <c r="E24" s="2"/>
      <c r="F24" s="2"/>
      <c r="G24" s="28"/>
      <c r="H24" s="28"/>
      <c r="I24" s="128">
        <v>1</v>
      </c>
      <c r="J24" s="30">
        <f>VLOOKUP(D24,'[1]LOOK UP'!$A$1:$B$65, 2, FALSE)</f>
        <v>0</v>
      </c>
      <c r="K24" s="30">
        <f>VLOOKUP(E24,'[1]LOOK UP'!$A$1:$B$65, 2, FALSE)</f>
        <v>0</v>
      </c>
      <c r="L24" s="30">
        <f>VLOOKUP(F24,'[1]LOOK UP'!$A$1:$B$65, 2, FALSE)</f>
        <v>0</v>
      </c>
      <c r="M24" s="30">
        <f>VLOOKUP(G24,'[1]LOOK UP'!$A$1:$B$65, 2, FALSE)</f>
        <v>0</v>
      </c>
      <c r="N24" s="30">
        <f>VLOOKUP(H24,'[1]LOOK UP'!$A$1:$B$65, 2, FALSE)</f>
        <v>0</v>
      </c>
      <c r="O24" s="30">
        <f>VLOOKUP(I24,'[1]LOOK UP'!$A$1:$B$65, 2, FALSE)</f>
        <v>35</v>
      </c>
      <c r="P24" s="17">
        <f>SUM(J24:O24)</f>
        <v>35</v>
      </c>
      <c r="Q24" s="49">
        <f>P24-(SMALL(J24:O24, 1))</f>
        <v>35</v>
      </c>
    </row>
    <row r="25" spans="1:17" ht="15.75" customHeight="1">
      <c r="A25" s="6">
        <v>19</v>
      </c>
      <c r="B25" s="110" t="s">
        <v>58</v>
      </c>
      <c r="C25" s="2" t="s">
        <v>59</v>
      </c>
      <c r="D25" s="2"/>
      <c r="E25" s="2">
        <v>11</v>
      </c>
      <c r="F25" s="2"/>
      <c r="G25" s="28">
        <v>7</v>
      </c>
      <c r="H25" s="2">
        <v>14</v>
      </c>
      <c r="I25" s="128"/>
      <c r="J25" s="9">
        <f>VLOOKUP(D25,'[1]LOOK UP'!$A$1:$B$65, 2, FALSE)</f>
        <v>0</v>
      </c>
      <c r="K25" s="9">
        <f>VLOOKUP(E25,'[1]LOOK UP'!$A$1:$B$65, 2, FALSE)</f>
        <v>10</v>
      </c>
      <c r="L25" s="9">
        <f>VLOOKUP(F25,'[1]LOOK UP'!$A$1:$B$65, 2, FALSE)</f>
        <v>0</v>
      </c>
      <c r="M25" s="30">
        <f>VLOOKUP(G25,'[1]LOOK UP'!$A$1:$B$65, 2, FALSE)</f>
        <v>17</v>
      </c>
      <c r="N25" s="30">
        <f>VLOOKUP(H25,'[1]LOOK UP'!$A$1:$B$65, 2, FALSE)</f>
        <v>7</v>
      </c>
      <c r="O25" s="9">
        <f>VLOOKUP(I25,'[1]LOOK UP'!$A$1:$B$65, 2, FALSE)</f>
        <v>0</v>
      </c>
      <c r="P25" s="17">
        <f>SUM(J25:O25)</f>
        <v>34</v>
      </c>
      <c r="Q25" s="49">
        <f>P25-(SMALL(J25:O25, 1))</f>
        <v>34</v>
      </c>
    </row>
    <row r="26" spans="1:17" ht="15.75" customHeight="1">
      <c r="A26" s="6">
        <v>20</v>
      </c>
      <c r="B26" s="2" t="s">
        <v>60</v>
      </c>
      <c r="C26" s="2" t="s">
        <v>61</v>
      </c>
      <c r="D26" s="2"/>
      <c r="E26" s="2"/>
      <c r="F26" s="2"/>
      <c r="G26" s="2">
        <v>4</v>
      </c>
      <c r="H26" s="2"/>
      <c r="I26" s="128">
        <v>10</v>
      </c>
      <c r="J26" s="30">
        <f>VLOOKUP(D26,'[1]LOOK UP'!$A$1:$B$65, 2, FALSE)</f>
        <v>0</v>
      </c>
      <c r="K26" s="30">
        <f>VLOOKUP(E26,'[1]LOOK UP'!$A$1:$B$65, 2, FALSE)</f>
        <v>0</v>
      </c>
      <c r="L26" s="30">
        <f>VLOOKUP(F26,'[1]LOOK UP'!$A$1:$B$65, 2, FALSE)</f>
        <v>0</v>
      </c>
      <c r="M26" s="30">
        <f>VLOOKUP(G26,'[1]LOOK UP'!$A$1:$B$65, 2, FALSE)</f>
        <v>23</v>
      </c>
      <c r="N26" s="30">
        <f>VLOOKUP(H26,'[1]LOOK UP'!$A$1:$B$65, 2, FALSE)</f>
        <v>0</v>
      </c>
      <c r="O26" s="30">
        <f>VLOOKUP(I26,'[1]LOOK UP'!$A$1:$B$65, 2, FALSE)</f>
        <v>11</v>
      </c>
      <c r="P26" s="17">
        <f>SUM(J26:O26)</f>
        <v>34</v>
      </c>
      <c r="Q26" s="49">
        <f>P26-(SMALL(J26:O26, 1))</f>
        <v>34</v>
      </c>
    </row>
    <row r="27" spans="1:17" ht="15.75">
      <c r="A27" s="6">
        <v>21</v>
      </c>
      <c r="B27" s="110" t="s">
        <v>62</v>
      </c>
      <c r="C27" s="2" t="s">
        <v>63</v>
      </c>
      <c r="D27" s="2">
        <v>2</v>
      </c>
      <c r="E27" s="2"/>
      <c r="F27" s="2"/>
      <c r="G27" s="2"/>
      <c r="H27" s="2"/>
      <c r="I27" s="128"/>
      <c r="J27" s="30">
        <f>VLOOKUP(D27,'[1]LOOK UP'!$A$1:$B$65, 2, FALSE)</f>
        <v>30</v>
      </c>
      <c r="K27" s="30">
        <f>VLOOKUP(E27,'[1]LOOK UP'!$A$1:$B$65, 2, FALSE)</f>
        <v>0</v>
      </c>
      <c r="L27" s="30">
        <f>VLOOKUP(F27,'[1]LOOK UP'!$A$1:$B$65, 2, FALSE)</f>
        <v>0</v>
      </c>
      <c r="M27" s="30">
        <f>VLOOKUP(G27,'[1]LOOK UP'!$A$1:$B$65, 2, FALSE)</f>
        <v>0</v>
      </c>
      <c r="N27" s="30">
        <f>VLOOKUP(H27,'[1]LOOK UP'!$A$1:$B$65, 2, FALSE)</f>
        <v>0</v>
      </c>
      <c r="O27" s="30">
        <f>VLOOKUP(I27,'[1]LOOK UP'!$A$1:$B$65, 2, FALSE)</f>
        <v>0</v>
      </c>
      <c r="P27" s="17">
        <f>SUM(J27:O27)</f>
        <v>30</v>
      </c>
      <c r="Q27" s="49">
        <f>P27-(SMALL(J27:O27, 1))</f>
        <v>30</v>
      </c>
    </row>
    <row r="28" spans="1:17" ht="15.75">
      <c r="A28" s="6">
        <v>22</v>
      </c>
      <c r="B28" s="110" t="s">
        <v>64</v>
      </c>
      <c r="C28" s="2" t="s">
        <v>65</v>
      </c>
      <c r="D28" s="2"/>
      <c r="E28" s="2"/>
      <c r="F28" s="2">
        <v>2</v>
      </c>
      <c r="G28" s="28"/>
      <c r="H28" s="28"/>
      <c r="I28" s="128"/>
      <c r="J28" s="30">
        <f>VLOOKUP(D28,'[1]LOOK UP'!$A$1:$B$65, 2, FALSE)</f>
        <v>0</v>
      </c>
      <c r="K28" s="30">
        <f>VLOOKUP(E28,'[1]LOOK UP'!$A$1:$B$65, 2, FALSE)</f>
        <v>0</v>
      </c>
      <c r="L28" s="30">
        <f>VLOOKUP(F28,'[1]LOOK UP'!$A$1:$B$65, 2, FALSE)</f>
        <v>30</v>
      </c>
      <c r="M28" s="30">
        <f>VLOOKUP(G28,'[1]LOOK UP'!$A$1:$B$65, 2, FALSE)</f>
        <v>0</v>
      </c>
      <c r="N28" s="30">
        <f>VLOOKUP(H28,'[1]LOOK UP'!$A$1:$B$65, 2, FALSE)</f>
        <v>0</v>
      </c>
      <c r="O28" s="30">
        <f>VLOOKUP(I28,'[1]LOOK UP'!$A$1:$B$65, 2, FALSE)</f>
        <v>0</v>
      </c>
      <c r="P28" s="17">
        <f>SUM(J28:O28)</f>
        <v>30</v>
      </c>
      <c r="Q28" s="49">
        <f>P28-(SMALL(J28:O28, 1))</f>
        <v>30</v>
      </c>
    </row>
    <row r="29" spans="1:17" ht="15.75">
      <c r="A29" s="6">
        <v>23</v>
      </c>
      <c r="B29" s="110" t="s">
        <v>66</v>
      </c>
      <c r="C29" s="2" t="s">
        <v>47</v>
      </c>
      <c r="D29" s="2">
        <v>17</v>
      </c>
      <c r="E29" s="2"/>
      <c r="F29" s="2"/>
      <c r="G29" s="28"/>
      <c r="H29" s="28">
        <v>3</v>
      </c>
      <c r="I29" s="128"/>
      <c r="J29" s="30">
        <f>VLOOKUP(D29,'[1]LOOK UP'!$A$1:$B$65, 2, FALSE)</f>
        <v>4</v>
      </c>
      <c r="K29" s="30">
        <f>VLOOKUP(E29,'[1]LOOK UP'!$A$1:$B$65, 2, FALSE)</f>
        <v>0</v>
      </c>
      <c r="L29" s="30">
        <f>VLOOKUP(F29,'[1]LOOK UP'!$A$1:$B$65, 2, FALSE)</f>
        <v>0</v>
      </c>
      <c r="M29" s="30">
        <f>VLOOKUP(G29,'[1]LOOK UP'!$A$1:$B$65, 2, FALSE)</f>
        <v>0</v>
      </c>
      <c r="N29" s="30">
        <f>VLOOKUP(H29,'[1]LOOK UP'!$A$1:$B$65, 2, FALSE)</f>
        <v>25</v>
      </c>
      <c r="O29" s="30">
        <f>VLOOKUP(I29,'[1]LOOK UP'!$A$1:$B$65, 2, FALSE)</f>
        <v>0</v>
      </c>
      <c r="P29" s="17">
        <f>SUM(J29:O29)</f>
        <v>29</v>
      </c>
      <c r="Q29" s="49">
        <f>P29-(SMALL(J29:O29, 1))</f>
        <v>29</v>
      </c>
    </row>
    <row r="30" spans="1:17" ht="15.75">
      <c r="A30" s="6">
        <v>24</v>
      </c>
      <c r="B30" s="110" t="s">
        <v>67</v>
      </c>
      <c r="C30" s="2" t="s">
        <v>63</v>
      </c>
      <c r="D30" s="2">
        <v>3</v>
      </c>
      <c r="E30" s="2"/>
      <c r="F30" s="2"/>
      <c r="G30" s="28"/>
      <c r="H30" s="28"/>
      <c r="I30" s="128"/>
      <c r="J30" s="30">
        <f>VLOOKUP(D30,'[1]LOOK UP'!$A$1:$B$65, 2, FALSE)</f>
        <v>25</v>
      </c>
      <c r="K30" s="30">
        <f>VLOOKUP(E30,'[1]LOOK UP'!$A$1:$B$65, 2, FALSE)</f>
        <v>0</v>
      </c>
      <c r="L30" s="30">
        <f>VLOOKUP(F30,'[1]LOOK UP'!$A$1:$B$65, 2, FALSE)</f>
        <v>0</v>
      </c>
      <c r="M30" s="30">
        <f>VLOOKUP(G30,'[1]LOOK UP'!$A$1:$B$65, 2, FALSE)</f>
        <v>0</v>
      </c>
      <c r="N30" s="30">
        <f>VLOOKUP(H30,'[1]LOOK UP'!$A$1:$B$65, 2, FALSE)</f>
        <v>0</v>
      </c>
      <c r="O30" s="30">
        <f>VLOOKUP(I30,'[1]LOOK UP'!$A$1:$B$65, 2, FALSE)</f>
        <v>0</v>
      </c>
      <c r="P30" s="17">
        <f>SUM(J30:O30)</f>
        <v>25</v>
      </c>
      <c r="Q30" s="49">
        <f>P30-(SMALL(J30:O30, 1))</f>
        <v>25</v>
      </c>
    </row>
    <row r="31" spans="1:17" ht="15.75">
      <c r="A31" s="6">
        <v>25</v>
      </c>
      <c r="B31" s="110" t="s">
        <v>68</v>
      </c>
      <c r="C31" s="2" t="s">
        <v>63</v>
      </c>
      <c r="D31" s="28">
        <v>4</v>
      </c>
      <c r="E31" s="28"/>
      <c r="F31" s="28"/>
      <c r="G31" s="28"/>
      <c r="H31" s="28"/>
      <c r="I31" s="128"/>
      <c r="J31" s="9">
        <f>VLOOKUP(D31,'[1]LOOK UP'!$A$1:$B$65, 2, FALSE)</f>
        <v>23</v>
      </c>
      <c r="K31" s="9">
        <f>VLOOKUP(E31,'[1]LOOK UP'!$A$1:$B$65, 2, FALSE)</f>
        <v>0</v>
      </c>
      <c r="L31" s="9">
        <f>VLOOKUP(F31,'[1]LOOK UP'!$A$1:$B$65, 2, FALSE)</f>
        <v>0</v>
      </c>
      <c r="M31" s="30">
        <f>VLOOKUP(G31,'[1]LOOK UP'!$A$1:$B$65, 2, FALSE)</f>
        <v>0</v>
      </c>
      <c r="N31" s="30">
        <f>VLOOKUP(H31,'[1]LOOK UP'!$A$1:$B$65, 2, FALSE)</f>
        <v>0</v>
      </c>
      <c r="O31" s="9">
        <f>VLOOKUP(I31,'[1]LOOK UP'!$A$1:$B$65, 2, FALSE)</f>
        <v>0</v>
      </c>
      <c r="P31" s="17">
        <f>SUM(J31:O31)</f>
        <v>23</v>
      </c>
      <c r="Q31" s="49">
        <f>P31-(SMALL(J31:O31, 1))</f>
        <v>23</v>
      </c>
    </row>
    <row r="32" spans="1:17" ht="15.75">
      <c r="A32" s="6">
        <v>26</v>
      </c>
      <c r="B32" s="2" t="s">
        <v>69</v>
      </c>
      <c r="C32" s="2"/>
      <c r="D32" s="2"/>
      <c r="E32" s="2"/>
      <c r="F32" s="2"/>
      <c r="G32" s="28"/>
      <c r="H32" s="28"/>
      <c r="I32" s="128">
        <v>4</v>
      </c>
      <c r="J32" s="9">
        <f>VLOOKUP(D32,'[1]LOOK UP'!$A$1:$B$65, 2, FALSE)</f>
        <v>0</v>
      </c>
      <c r="K32" s="9">
        <f>VLOOKUP(E32,'[1]LOOK UP'!$A$1:$B$65, 2, FALSE)</f>
        <v>0</v>
      </c>
      <c r="L32" s="9">
        <f>VLOOKUP(F32,'[1]LOOK UP'!$A$1:$B$65, 2, FALSE)</f>
        <v>0</v>
      </c>
      <c r="M32" s="30">
        <f>VLOOKUP(G32,'[1]LOOK UP'!$A$1:$B$65, 2, FALSE)</f>
        <v>0</v>
      </c>
      <c r="N32" s="30">
        <f>VLOOKUP(H32,'[1]LOOK UP'!$A$1:$B$65, 2, FALSE)</f>
        <v>0</v>
      </c>
      <c r="O32" s="9">
        <f>VLOOKUP(I32,'[1]LOOK UP'!$A$1:$B$65, 2, FALSE)</f>
        <v>23</v>
      </c>
      <c r="P32" s="17">
        <f>SUM(J32:O32)</f>
        <v>23</v>
      </c>
      <c r="Q32" s="49">
        <f>P32-(SMALL(J32:O32, 1))</f>
        <v>23</v>
      </c>
    </row>
    <row r="33" spans="1:17" ht="15.75">
      <c r="A33" s="6">
        <v>27</v>
      </c>
      <c r="B33" s="110" t="s">
        <v>70</v>
      </c>
      <c r="C33" s="2" t="s">
        <v>71</v>
      </c>
      <c r="D33" s="2">
        <v>21</v>
      </c>
      <c r="E33" s="2">
        <v>8</v>
      </c>
      <c r="F33" s="2"/>
      <c r="G33" s="28"/>
      <c r="H33" s="28"/>
      <c r="I33" s="128">
        <v>14</v>
      </c>
      <c r="J33" s="107">
        <f>VLOOKUP(D33,'[1]LOOK UP'!$A$1:$B$65, 2, FALSE)</f>
        <v>0</v>
      </c>
      <c r="K33" s="107">
        <f>VLOOKUP(E33,'[1]LOOK UP'!$A$1:$B$65, 2, FALSE)</f>
        <v>15</v>
      </c>
      <c r="L33" s="108">
        <f>VLOOKUP(F33,'[1]LOOK UP'!$A$1:$B$65, 2, FALSE)</f>
        <v>0</v>
      </c>
      <c r="M33" s="30">
        <f>VLOOKUP(G33,'[1]LOOK UP'!$A$1:$B$65, 2, FALSE)</f>
        <v>0</v>
      </c>
      <c r="N33" s="30">
        <f>VLOOKUP(H33,'[1]LOOK UP'!$A$1:$B$65, 2, FALSE)</f>
        <v>0</v>
      </c>
      <c r="O33" s="108">
        <f>VLOOKUP(I33,'[1]LOOK UP'!$A$1:$B$65, 2, FALSE)</f>
        <v>7</v>
      </c>
      <c r="P33" s="17">
        <f>SUM(J33:O33)</f>
        <v>22</v>
      </c>
      <c r="Q33" s="49">
        <f>P33-(SMALL(J33:O33, 1))</f>
        <v>22</v>
      </c>
    </row>
    <row r="34" spans="1:17" ht="15.75">
      <c r="A34" s="6">
        <v>28</v>
      </c>
      <c r="B34" s="110" t="s">
        <v>72</v>
      </c>
      <c r="C34" s="2" t="s">
        <v>49</v>
      </c>
      <c r="D34" s="2"/>
      <c r="E34" s="2"/>
      <c r="F34" s="2"/>
      <c r="G34" s="28"/>
      <c r="H34" s="28">
        <v>5</v>
      </c>
      <c r="I34" s="128"/>
      <c r="J34" s="96">
        <f>VLOOKUP(D34,'[1]LOOK UP'!$A$1:$B$65, 2, FALSE)</f>
        <v>0</v>
      </c>
      <c r="K34" s="96">
        <f>VLOOKUP(E34,'[1]LOOK UP'!$A$1:$B$65, 2, FALSE)</f>
        <v>0</v>
      </c>
      <c r="L34" s="97">
        <f>VLOOKUP(F34,'[1]LOOK UP'!$A$1:$B$65, 2, FALSE)</f>
        <v>0</v>
      </c>
      <c r="M34" s="30">
        <f>VLOOKUP(G34,'[1]LOOK UP'!$A$1:$B$65, 2, FALSE)</f>
        <v>0</v>
      </c>
      <c r="N34" s="30">
        <f>VLOOKUP(H34,'[1]LOOK UP'!$A$1:$B$65, 2, FALSE)</f>
        <v>21</v>
      </c>
      <c r="O34" s="97">
        <f>VLOOKUP(I34,'[1]LOOK UP'!$A$1:$B$65, 2, FALSE)</f>
        <v>0</v>
      </c>
      <c r="P34" s="17">
        <f>SUM(J34:O34)</f>
        <v>21</v>
      </c>
      <c r="Q34" s="49">
        <f>P34-(SMALL(J34:O34, 1))</f>
        <v>21</v>
      </c>
    </row>
    <row r="35" spans="1:17" ht="15.75">
      <c r="A35" s="6">
        <v>29</v>
      </c>
      <c r="B35" s="2" t="s">
        <v>73</v>
      </c>
      <c r="C35" s="2" t="s">
        <v>74</v>
      </c>
      <c r="D35" s="2"/>
      <c r="E35" s="2"/>
      <c r="F35" s="2">
        <v>5</v>
      </c>
      <c r="G35" s="28"/>
      <c r="H35" s="28"/>
      <c r="I35" s="128"/>
      <c r="J35" s="94">
        <f>VLOOKUP(D35,'[1]LOOK UP'!$A$1:$B$65, 2, FALSE)</f>
        <v>0</v>
      </c>
      <c r="K35" s="96">
        <f>VLOOKUP(E35,'[1]LOOK UP'!$A$1:$B$65, 2, FALSE)</f>
        <v>0</v>
      </c>
      <c r="L35" s="32">
        <f>VLOOKUP(F35,'[1]LOOK UP'!$A$1:$B$65, 2, FALSE)</f>
        <v>21</v>
      </c>
      <c r="M35" s="30">
        <f>VLOOKUP(G35,'[1]LOOK UP'!$A$1:$B$65, 2, FALSE)</f>
        <v>0</v>
      </c>
      <c r="N35" s="30">
        <f>VLOOKUP(H35,'[1]LOOK UP'!$A$1:$B$65, 2, FALSE)</f>
        <v>0</v>
      </c>
      <c r="O35" s="32">
        <f>VLOOKUP(I35,'[1]LOOK UP'!$A$1:$B$65, 2, FALSE)</f>
        <v>0</v>
      </c>
      <c r="P35" s="17">
        <f>SUM(J35:O35)</f>
        <v>21</v>
      </c>
      <c r="Q35" s="49">
        <f>P35-(SMALL(J35:O35, 1))</f>
        <v>21</v>
      </c>
    </row>
    <row r="36" spans="1:17" ht="15.75">
      <c r="A36" s="6">
        <v>30</v>
      </c>
      <c r="B36" s="110" t="s">
        <v>75</v>
      </c>
      <c r="C36" s="2" t="s">
        <v>59</v>
      </c>
      <c r="D36" s="2"/>
      <c r="E36" s="2">
        <v>13</v>
      </c>
      <c r="F36" s="2"/>
      <c r="G36" s="28">
        <v>10</v>
      </c>
      <c r="H36" s="28"/>
      <c r="I36" s="128"/>
      <c r="J36" s="96">
        <f>VLOOKUP(D36,'[1]LOOK UP'!$A$1:$B$65, 2, FALSE)</f>
        <v>0</v>
      </c>
      <c r="K36" s="96">
        <f>VLOOKUP(E36,'[1]LOOK UP'!$A$1:$B$65, 2, FALSE)</f>
        <v>8</v>
      </c>
      <c r="L36" s="97">
        <f>VLOOKUP(F36,'[1]LOOK UP'!$A$1:$B$65, 2, FALSE)</f>
        <v>0</v>
      </c>
      <c r="M36" s="30">
        <f>VLOOKUP(G36,'[1]LOOK UP'!$A$1:$B$65, 2, FALSE)</f>
        <v>11</v>
      </c>
      <c r="N36" s="30">
        <f>VLOOKUP(H36,'[1]LOOK UP'!$A$1:$B$65, 2, FALSE)</f>
        <v>0</v>
      </c>
      <c r="O36" s="97">
        <f>VLOOKUP(I36,'[1]LOOK UP'!$A$1:$B$65, 2, FALSE)</f>
        <v>0</v>
      </c>
      <c r="P36" s="17">
        <f>SUM(J36:O36)</f>
        <v>19</v>
      </c>
      <c r="Q36" s="49">
        <f>P36-(SMALL(J36:O36, 1))</f>
        <v>19</v>
      </c>
    </row>
    <row r="37" spans="1:17" ht="15.75">
      <c r="A37" s="6">
        <v>31</v>
      </c>
      <c r="B37" s="110" t="s">
        <v>76</v>
      </c>
      <c r="C37" s="2" t="s">
        <v>31</v>
      </c>
      <c r="D37" s="2"/>
      <c r="E37" s="2"/>
      <c r="F37" s="2">
        <v>6</v>
      </c>
      <c r="G37" s="28"/>
      <c r="H37" s="28"/>
      <c r="I37" s="128"/>
      <c r="J37" s="96">
        <f>VLOOKUP(D37,'[1]LOOK UP'!$A$1:$B$65, 2, FALSE)</f>
        <v>0</v>
      </c>
      <c r="K37" s="96">
        <f>VLOOKUP(E37,'[1]LOOK UP'!$A$1:$B$65, 2, FALSE)</f>
        <v>0</v>
      </c>
      <c r="L37" s="97">
        <f>VLOOKUP(F37,'[1]LOOK UP'!$A$1:$B$65, 2, FALSE)</f>
        <v>19</v>
      </c>
      <c r="M37" s="30">
        <f>VLOOKUP(G37,'[1]LOOK UP'!$A$1:$B$65, 2, FALSE)</f>
        <v>0</v>
      </c>
      <c r="N37" s="30">
        <f>VLOOKUP(H37,'[1]LOOK UP'!$A$1:$B$65, 2, FALSE)</f>
        <v>0</v>
      </c>
      <c r="O37" s="97">
        <f>VLOOKUP(I37,'[1]LOOK UP'!$A$1:$B$65, 2, FALSE)</f>
        <v>0</v>
      </c>
      <c r="P37" s="17">
        <f>SUM(J37:O37)</f>
        <v>19</v>
      </c>
      <c r="Q37" s="49">
        <f>P37-(SMALL(J37:O37, 1))</f>
        <v>19</v>
      </c>
    </row>
    <row r="38" spans="1:17" ht="15.75">
      <c r="A38" s="6">
        <v>32</v>
      </c>
      <c r="B38" s="110" t="s">
        <v>77</v>
      </c>
      <c r="C38" s="102" t="s">
        <v>71</v>
      </c>
      <c r="D38" s="2">
        <v>23</v>
      </c>
      <c r="E38" s="2">
        <v>6</v>
      </c>
      <c r="F38" s="2"/>
      <c r="G38" s="28"/>
      <c r="H38" s="28"/>
      <c r="I38" s="129"/>
      <c r="J38" s="96">
        <f>VLOOKUP(D38,'[1]LOOK UP'!$A$1:$B$65, 2, FALSE)</f>
        <v>0</v>
      </c>
      <c r="K38" s="96">
        <f>VLOOKUP(E38,'[1]LOOK UP'!$A$1:$B$65, 2, FALSE)</f>
        <v>19</v>
      </c>
      <c r="L38" s="97">
        <f>VLOOKUP(F38,'[1]LOOK UP'!$A$1:$B$65, 2, FALSE)</f>
        <v>0</v>
      </c>
      <c r="M38" s="30">
        <f>VLOOKUP(G38,'[1]LOOK UP'!$A$1:$B$65, 2, FALSE)</f>
        <v>0</v>
      </c>
      <c r="N38" s="30">
        <f>VLOOKUP(H38,'[1]LOOK UP'!$A$1:$B$65, 2, FALSE)</f>
        <v>0</v>
      </c>
      <c r="O38" s="97">
        <f>VLOOKUP(I38,'[1]LOOK UP'!$A$1:$B$65, 2, FALSE)</f>
        <v>0</v>
      </c>
      <c r="P38" s="17">
        <f>SUM(J38:O38)</f>
        <v>19</v>
      </c>
      <c r="Q38" s="49">
        <f>P38-(SMALL(J38:O38, 1))</f>
        <v>19</v>
      </c>
    </row>
    <row r="39" spans="1:17" ht="15.75">
      <c r="A39" s="6">
        <v>33</v>
      </c>
      <c r="B39" s="110" t="s">
        <v>78</v>
      </c>
      <c r="C39" s="2" t="s">
        <v>79</v>
      </c>
      <c r="D39" s="2">
        <v>6</v>
      </c>
      <c r="E39" s="2"/>
      <c r="F39" s="2"/>
      <c r="G39" s="28"/>
      <c r="H39" s="28"/>
      <c r="I39" s="129"/>
      <c r="J39" s="96">
        <f>VLOOKUP(D39,'[1]LOOK UP'!$A$1:$B$65, 2, FALSE)</f>
        <v>19</v>
      </c>
      <c r="K39" s="96">
        <f>VLOOKUP(E39,'[1]LOOK UP'!$A$1:$B$65, 2, FALSE)</f>
        <v>0</v>
      </c>
      <c r="L39" s="97">
        <f>VLOOKUP(F39,'[1]LOOK UP'!$A$1:$B$65, 2, FALSE)</f>
        <v>0</v>
      </c>
      <c r="M39" s="30">
        <f>VLOOKUP(G39,'[1]LOOK UP'!$A$1:$B$65, 2, FALSE)</f>
        <v>0</v>
      </c>
      <c r="N39" s="30">
        <f>VLOOKUP(H39,'[1]LOOK UP'!$A$1:$B$65, 2, FALSE)</f>
        <v>0</v>
      </c>
      <c r="O39" s="97">
        <f>VLOOKUP(I39,'[1]LOOK UP'!$A$1:$B$65, 2, FALSE)</f>
        <v>0</v>
      </c>
      <c r="P39" s="17">
        <f>SUM(J39:O39)</f>
        <v>19</v>
      </c>
      <c r="Q39" s="49">
        <f>P39-(SMALL(J39:O39, 1))</f>
        <v>19</v>
      </c>
    </row>
    <row r="40" spans="1:17" ht="15.75">
      <c r="A40" s="6">
        <v>34</v>
      </c>
      <c r="B40" s="110" t="s">
        <v>80</v>
      </c>
      <c r="C40" s="2" t="s">
        <v>81</v>
      </c>
      <c r="D40" s="2">
        <v>18</v>
      </c>
      <c r="E40" s="2"/>
      <c r="F40" s="2"/>
      <c r="G40" s="28"/>
      <c r="H40" s="2"/>
      <c r="I40" s="128">
        <v>8</v>
      </c>
      <c r="J40" s="94">
        <f>VLOOKUP(D40,'[1]LOOK UP'!$A$1:$B$65, 2, FALSE)</f>
        <v>3</v>
      </c>
      <c r="K40" s="94">
        <f>VLOOKUP(E40,'[1]LOOK UP'!$A$1:$B$65, 2, FALSE)</f>
        <v>0</v>
      </c>
      <c r="L40" s="32">
        <f>VLOOKUP(F40,'[1]LOOK UP'!$A$1:$B$65, 2, FALSE)</f>
        <v>0</v>
      </c>
      <c r="M40" s="30">
        <f>VLOOKUP(G40,'[1]LOOK UP'!$A$1:$B$65, 2, FALSE)</f>
        <v>0</v>
      </c>
      <c r="N40" s="30">
        <f>VLOOKUP(H40,'[1]LOOK UP'!$A$1:$B$65, 2, FALSE)</f>
        <v>0</v>
      </c>
      <c r="O40" s="32">
        <f>VLOOKUP(I40,'[1]LOOK UP'!$A$1:$B$65, 2, FALSE)</f>
        <v>15</v>
      </c>
      <c r="P40" s="17">
        <f>SUM(J40:O40)</f>
        <v>18</v>
      </c>
      <c r="Q40" s="49">
        <f>P40-(SMALL(J40:O40, 1))</f>
        <v>18</v>
      </c>
    </row>
    <row r="41" spans="1:17" ht="15.75">
      <c r="A41" s="6">
        <v>35</v>
      </c>
      <c r="B41" s="110" t="s">
        <v>82</v>
      </c>
      <c r="C41" s="2" t="s">
        <v>83</v>
      </c>
      <c r="D41" s="2"/>
      <c r="E41" s="2"/>
      <c r="F41" s="2">
        <v>12</v>
      </c>
      <c r="G41" s="28">
        <v>13</v>
      </c>
      <c r="H41" s="28"/>
      <c r="I41" s="128"/>
      <c r="J41" s="94">
        <f>VLOOKUP(D41,'[1]LOOK UP'!$A$1:$B$65, 2, FALSE)</f>
        <v>0</v>
      </c>
      <c r="K41" s="94">
        <f>VLOOKUP(E41,'[1]LOOK UP'!$A$1:$B$65, 2, FALSE)</f>
        <v>0</v>
      </c>
      <c r="L41" s="32">
        <f>VLOOKUP(F41,'[1]LOOK UP'!$A$1:$B$65, 2, FALSE)</f>
        <v>9</v>
      </c>
      <c r="M41" s="30">
        <f>VLOOKUP(G41,'[1]LOOK UP'!$A$1:$B$65, 2, FALSE)</f>
        <v>8</v>
      </c>
      <c r="N41" s="30">
        <f>VLOOKUP(H41,'[1]LOOK UP'!$A$1:$B$65, 2, FALSE)</f>
        <v>0</v>
      </c>
      <c r="O41" s="32">
        <f>VLOOKUP(I41,'[1]LOOK UP'!$A$1:$B$65, 2, FALSE)</f>
        <v>0</v>
      </c>
      <c r="P41" s="17">
        <f>SUM(J41:O41)</f>
        <v>17</v>
      </c>
      <c r="Q41" s="49">
        <f>P41-(SMALL(J41:O41, 1))</f>
        <v>17</v>
      </c>
    </row>
    <row r="42" spans="1:17" ht="15.75">
      <c r="A42" s="6">
        <v>36</v>
      </c>
      <c r="B42" s="110" t="s">
        <v>84</v>
      </c>
      <c r="C42" s="2" t="s">
        <v>85</v>
      </c>
      <c r="D42" s="2"/>
      <c r="E42" s="2">
        <v>17</v>
      </c>
      <c r="F42" s="2"/>
      <c r="G42" s="28">
        <v>9</v>
      </c>
      <c r="H42" s="28"/>
      <c r="I42" s="128"/>
      <c r="J42" s="94">
        <f>VLOOKUP(D42,'[1]LOOK UP'!$A$1:$B$65, 2, FALSE)</f>
        <v>0</v>
      </c>
      <c r="K42" s="96">
        <f>VLOOKUP(E42,'[1]LOOK UP'!$A$1:$B$65, 2, FALSE)</f>
        <v>4</v>
      </c>
      <c r="L42" s="32">
        <f>VLOOKUP(F42,'[1]LOOK UP'!$A$1:$B$65, 2, FALSE)</f>
        <v>0</v>
      </c>
      <c r="M42" s="30">
        <f>VLOOKUP(G42,'[1]LOOK UP'!$A$1:$B$65, 2, FALSE)</f>
        <v>13</v>
      </c>
      <c r="N42" s="30">
        <f>VLOOKUP(H42,'[1]LOOK UP'!$A$1:$B$65, 2, FALSE)</f>
        <v>0</v>
      </c>
      <c r="O42" s="32">
        <f>VLOOKUP(I42,'[1]LOOK UP'!$A$1:$B$65, 2, FALSE)</f>
        <v>0</v>
      </c>
      <c r="P42" s="17">
        <f>SUM(J42:O42)</f>
        <v>17</v>
      </c>
      <c r="Q42" s="49">
        <f>P42-(SMALL(J42:O42, 1))</f>
        <v>17</v>
      </c>
    </row>
    <row r="43" spans="1:17" ht="15.75">
      <c r="A43" s="6">
        <v>37</v>
      </c>
      <c r="B43" s="110" t="s">
        <v>86</v>
      </c>
      <c r="C43" s="2" t="s">
        <v>31</v>
      </c>
      <c r="D43" s="2"/>
      <c r="E43" s="2"/>
      <c r="F43" s="2">
        <v>7</v>
      </c>
      <c r="G43" s="28"/>
      <c r="H43" s="28"/>
      <c r="I43" s="128"/>
      <c r="J43" s="96">
        <f>VLOOKUP(D43,'[1]LOOK UP'!$A$1:$B$65, 2, FALSE)</f>
        <v>0</v>
      </c>
      <c r="K43" s="96">
        <f>VLOOKUP(E43,'[1]LOOK UP'!$A$1:$B$65, 2, FALSE)</f>
        <v>0</v>
      </c>
      <c r="L43" s="97">
        <f>VLOOKUP(F43,'[1]LOOK UP'!$A$1:$B$65, 2, FALSE)</f>
        <v>17</v>
      </c>
      <c r="M43" s="30">
        <f>VLOOKUP(G43,'[1]LOOK UP'!$A$1:$B$65, 2, FALSE)</f>
        <v>0</v>
      </c>
      <c r="N43" s="30">
        <f>VLOOKUP(H43,'[1]LOOK UP'!$A$1:$B$65, 2, FALSE)</f>
        <v>0</v>
      </c>
      <c r="O43" s="97">
        <f>VLOOKUP(I43,'[1]LOOK UP'!$A$1:$B$65, 2, FALSE)</f>
        <v>0</v>
      </c>
      <c r="P43" s="17">
        <f>SUM(J43:O43)</f>
        <v>17</v>
      </c>
      <c r="Q43" s="49">
        <f>P43-(SMALL(J43:O43, 1))</f>
        <v>17</v>
      </c>
    </row>
    <row r="44" spans="1:17" ht="15.75">
      <c r="A44" s="6">
        <v>38</v>
      </c>
      <c r="B44" s="110" t="s">
        <v>87</v>
      </c>
      <c r="C44" s="2" t="s">
        <v>61</v>
      </c>
      <c r="D44" s="2"/>
      <c r="E44" s="2"/>
      <c r="F44" s="2"/>
      <c r="G44" s="28">
        <v>12</v>
      </c>
      <c r="H44" s="28"/>
      <c r="I44" s="128">
        <v>13</v>
      </c>
      <c r="J44" s="94">
        <f>VLOOKUP(D44,'[1]LOOK UP'!$A$1:$B$65, 2, FALSE)</f>
        <v>0</v>
      </c>
      <c r="K44" s="94">
        <f>VLOOKUP(E44,'[1]LOOK UP'!$A$1:$B$65, 2, FALSE)</f>
        <v>0</v>
      </c>
      <c r="L44" s="32">
        <f>VLOOKUP(F44,'[1]LOOK UP'!$A$1:$B$65, 2, FALSE)</f>
        <v>0</v>
      </c>
      <c r="M44" s="30">
        <f>VLOOKUP(G44,'[1]LOOK UP'!$A$1:$B$65, 2, FALSE)</f>
        <v>9</v>
      </c>
      <c r="N44" s="30">
        <f>VLOOKUP(H44,'[1]LOOK UP'!$A$1:$B$65, 2, FALSE)</f>
        <v>0</v>
      </c>
      <c r="O44" s="32">
        <f>VLOOKUP(I44,'[1]LOOK UP'!$A$1:$B$65, 2, FALSE)</f>
        <v>8</v>
      </c>
      <c r="P44" s="17">
        <f>SUM(J44:O44)</f>
        <v>17</v>
      </c>
      <c r="Q44" s="49">
        <f>P44-(SMALL(J44:O44, 1))</f>
        <v>17</v>
      </c>
    </row>
    <row r="45" spans="1:17" ht="15.75">
      <c r="A45" s="6">
        <v>39</v>
      </c>
      <c r="B45" s="2" t="s">
        <v>66</v>
      </c>
      <c r="C45" s="2"/>
      <c r="D45" s="2"/>
      <c r="E45" s="2"/>
      <c r="F45" s="2"/>
      <c r="G45" s="28"/>
      <c r="H45" s="28"/>
      <c r="I45" s="128">
        <v>7</v>
      </c>
      <c r="J45" s="96">
        <v>0</v>
      </c>
      <c r="K45" s="96">
        <f>VLOOKUP(E45,'[1]LOOK UP'!$A$1:$B$65, 2, FALSE)</f>
        <v>0</v>
      </c>
      <c r="L45" s="97">
        <f>VLOOKUP(F45,'[1]LOOK UP'!$A$1:$B$65, 2, FALSE)</f>
        <v>0</v>
      </c>
      <c r="M45" s="30">
        <f>VLOOKUP(G45,'[1]LOOK UP'!$A$1:$B$65, 2, FALSE)</f>
        <v>0</v>
      </c>
      <c r="N45" s="30">
        <f>VLOOKUP(H45,'[1]LOOK UP'!$A$1:$B$65, 2, FALSE)</f>
        <v>0</v>
      </c>
      <c r="O45" s="97">
        <f>VLOOKUP(I45,'[1]LOOK UP'!$A$1:$B$65, 2, FALSE)</f>
        <v>17</v>
      </c>
      <c r="P45" s="17">
        <f>SUM(J45:O45)</f>
        <v>17</v>
      </c>
      <c r="Q45" s="49">
        <f>P45-(SMALL(J45:O45, 1))</f>
        <v>17</v>
      </c>
    </row>
    <row r="46" spans="1:17" ht="15.75">
      <c r="A46" s="6">
        <v>40</v>
      </c>
      <c r="B46" s="110" t="s">
        <v>88</v>
      </c>
      <c r="C46" s="2" t="s">
        <v>89</v>
      </c>
      <c r="D46" s="2"/>
      <c r="E46" s="2"/>
      <c r="F46" s="2">
        <v>8</v>
      </c>
      <c r="G46" s="28"/>
      <c r="H46" s="28"/>
      <c r="I46" s="128"/>
      <c r="J46" s="120">
        <f>VLOOKUP(D46,'[1]LOOK UP'!$A$1:$B$65, 2, FALSE)</f>
        <v>0</v>
      </c>
      <c r="K46" s="120">
        <f>VLOOKUP(E46,'[1]LOOK UP'!$A$1:$B$65, 2, FALSE)</f>
        <v>0</v>
      </c>
      <c r="L46" s="121">
        <f>VLOOKUP(F46,'[1]LOOK UP'!$A$1:$B$65, 2, FALSE)</f>
        <v>15</v>
      </c>
      <c r="M46" s="30">
        <f>VLOOKUP(G46,'[1]LOOK UP'!$A$1:$B$65, 2, FALSE)</f>
        <v>0</v>
      </c>
      <c r="N46" s="30">
        <f>VLOOKUP(H46,'[1]LOOK UP'!$A$1:$B$65, 2, FALSE)</f>
        <v>0</v>
      </c>
      <c r="O46" s="121">
        <f>VLOOKUP(I46,'[1]LOOK UP'!$A$1:$B$65, 2, FALSE)</f>
        <v>0</v>
      </c>
      <c r="P46" s="17">
        <f>SUM(J46:O46)</f>
        <v>15</v>
      </c>
      <c r="Q46" s="49">
        <f>P46-(SMALL(J46:O46, 1))</f>
        <v>15</v>
      </c>
    </row>
    <row r="47" spans="1:17" ht="15.75">
      <c r="A47" s="6">
        <v>41</v>
      </c>
      <c r="B47" s="2" t="s">
        <v>90</v>
      </c>
      <c r="C47" s="2" t="s">
        <v>91</v>
      </c>
      <c r="D47" s="2"/>
      <c r="E47" s="2"/>
      <c r="F47" s="2"/>
      <c r="G47" s="28"/>
      <c r="H47" s="28">
        <v>8</v>
      </c>
      <c r="I47" s="130"/>
      <c r="J47" s="107">
        <f>VLOOKUP(D47,'[1]LOOK UP'!$A$1:$B$65, 2, FALSE)</f>
        <v>0</v>
      </c>
      <c r="K47" s="107">
        <f>VLOOKUP(E47,'[1]LOOK UP'!$A$1:$B$65, 2, FALSE)</f>
        <v>0</v>
      </c>
      <c r="L47" s="108">
        <f>VLOOKUP(F47,'[1]LOOK UP'!$A$1:$B$65, 2, FALSE)</f>
        <v>0</v>
      </c>
      <c r="M47" s="30">
        <f>VLOOKUP(G47,'[1]LOOK UP'!$A$1:$B$65, 2, FALSE)</f>
        <v>0</v>
      </c>
      <c r="N47" s="30">
        <f>VLOOKUP(H47,'[1]LOOK UP'!$A$1:$B$65, 2, FALSE)</f>
        <v>15</v>
      </c>
      <c r="O47" s="108">
        <f>VLOOKUP(I47,'[1]LOOK UP'!$A$1:$B$65, 2, FALSE)</f>
        <v>0</v>
      </c>
      <c r="P47" s="17">
        <f>SUM(J47:O47)</f>
        <v>15</v>
      </c>
      <c r="Q47" s="49">
        <f>P47-(SMALL(J47:O47, 1))</f>
        <v>15</v>
      </c>
    </row>
    <row r="48" spans="1:17" ht="15.75">
      <c r="A48" s="6">
        <v>42</v>
      </c>
      <c r="B48" s="110" t="s">
        <v>92</v>
      </c>
      <c r="C48" s="2" t="s">
        <v>93</v>
      </c>
      <c r="D48" s="2"/>
      <c r="E48" s="2">
        <v>9</v>
      </c>
      <c r="F48" s="2"/>
      <c r="G48" s="28"/>
      <c r="H48" s="28"/>
      <c r="I48" s="128"/>
      <c r="J48" s="107">
        <f>VLOOKUP(D48,'[1]LOOK UP'!$A$1:$B$65, 2, FALSE)</f>
        <v>0</v>
      </c>
      <c r="K48" s="107">
        <f>VLOOKUP(E48,'[1]LOOK UP'!$A$1:$B$65, 2, FALSE)</f>
        <v>13</v>
      </c>
      <c r="L48" s="108">
        <f>VLOOKUP(F48,'[1]LOOK UP'!$A$1:$B$65, 2, FALSE)</f>
        <v>0</v>
      </c>
      <c r="M48" s="30">
        <f>VLOOKUP(G48,'[1]LOOK UP'!$A$1:$B$65, 2, FALSE)</f>
        <v>0</v>
      </c>
      <c r="N48" s="30">
        <f>VLOOKUP(H48,'[1]LOOK UP'!$A$1:$B$65, 2, FALSE)</f>
        <v>0</v>
      </c>
      <c r="O48" s="108">
        <f>VLOOKUP(I48,'[1]LOOK UP'!$A$1:$B$65, 2, FALSE)</f>
        <v>0</v>
      </c>
      <c r="P48" s="17">
        <f>SUM(J48:O48)</f>
        <v>13</v>
      </c>
      <c r="Q48" s="49">
        <f>P48-(SMALL(J48:O48, 1))</f>
        <v>13</v>
      </c>
    </row>
    <row r="49" spans="1:17" ht="15.75">
      <c r="A49" s="6">
        <v>43</v>
      </c>
      <c r="B49" s="110" t="s">
        <v>94</v>
      </c>
      <c r="C49" s="2" t="s">
        <v>89</v>
      </c>
      <c r="D49" s="2"/>
      <c r="E49" s="2"/>
      <c r="F49" s="2">
        <v>9</v>
      </c>
      <c r="G49" s="28"/>
      <c r="H49" s="28"/>
      <c r="I49" s="128"/>
      <c r="J49" s="120">
        <f>VLOOKUP(D49,'[1]LOOK UP'!$A$1:$B$65, 2, FALSE)</f>
        <v>0</v>
      </c>
      <c r="K49" s="120">
        <f>VLOOKUP(E49,'[1]LOOK UP'!$A$1:$B$65, 2, FALSE)</f>
        <v>0</v>
      </c>
      <c r="L49" s="121">
        <f>VLOOKUP(F49,'[1]LOOK UP'!$A$1:$B$65, 2, FALSE)</f>
        <v>13</v>
      </c>
      <c r="M49" s="30">
        <f>VLOOKUP(G49,'[1]LOOK UP'!$A$1:$B$65, 2, FALSE)</f>
        <v>0</v>
      </c>
      <c r="N49" s="30">
        <f>VLOOKUP(H49,'[1]LOOK UP'!$A$1:$B$65, 2, FALSE)</f>
        <v>0</v>
      </c>
      <c r="O49" s="121">
        <f>VLOOKUP(I49,'[1]LOOK UP'!$A$1:$B$65, 2, FALSE)</f>
        <v>0</v>
      </c>
      <c r="P49" s="17">
        <f>SUM(J49:O49)</f>
        <v>13</v>
      </c>
      <c r="Q49" s="49">
        <f>P49-(SMALL(J49:O49, 1))</f>
        <v>13</v>
      </c>
    </row>
    <row r="50" spans="1:17" ht="15.75">
      <c r="A50" s="6">
        <v>44</v>
      </c>
      <c r="B50" s="110" t="s">
        <v>95</v>
      </c>
      <c r="C50" s="2" t="s">
        <v>96</v>
      </c>
      <c r="D50" s="2"/>
      <c r="E50" s="2"/>
      <c r="F50" s="2">
        <v>10</v>
      </c>
      <c r="G50" s="28"/>
      <c r="H50" s="28"/>
      <c r="I50" s="128"/>
      <c r="J50" s="107">
        <f>VLOOKUP(D50,'[1]LOOK UP'!$A$1:$B$65, 2, FALSE)</f>
        <v>0</v>
      </c>
      <c r="K50" s="107">
        <f>VLOOKUP(E50,'[1]LOOK UP'!$A$1:$B$65, 2, FALSE)</f>
        <v>0</v>
      </c>
      <c r="L50" s="108">
        <f>VLOOKUP(F50,'[1]LOOK UP'!$A$1:$B$65, 2, FALSE)</f>
        <v>11</v>
      </c>
      <c r="M50" s="30">
        <f>VLOOKUP(G50,'[1]LOOK UP'!$A$1:$B$65, 2, FALSE)</f>
        <v>0</v>
      </c>
      <c r="N50" s="30">
        <f>VLOOKUP(H50,'[1]LOOK UP'!$A$1:$B$65, 2, FALSE)</f>
        <v>0</v>
      </c>
      <c r="O50" s="108">
        <f>VLOOKUP(I50,'[1]LOOK UP'!$A$1:$B$65, 2, FALSE)</f>
        <v>0</v>
      </c>
      <c r="P50" s="17">
        <f>SUM(J50:O50)</f>
        <v>11</v>
      </c>
      <c r="Q50" s="49">
        <f>P50-(SMALL(J50:O50, 1))</f>
        <v>11</v>
      </c>
    </row>
    <row r="51" spans="1:17" ht="15.75">
      <c r="A51" s="6">
        <v>45</v>
      </c>
      <c r="B51" s="2" t="s">
        <v>97</v>
      </c>
      <c r="C51" s="2" t="s">
        <v>71</v>
      </c>
      <c r="D51" s="2"/>
      <c r="E51" s="2">
        <v>10</v>
      </c>
      <c r="F51" s="2"/>
      <c r="G51" s="28"/>
      <c r="H51" s="28"/>
      <c r="I51" s="128"/>
      <c r="J51" s="107">
        <f>VLOOKUP(D51,'[1]LOOK UP'!$A$1:$B$65, 2, FALSE)</f>
        <v>0</v>
      </c>
      <c r="K51" s="107">
        <f>VLOOKUP(E51,'[1]LOOK UP'!$A$1:$B$65, 2, FALSE)</f>
        <v>11</v>
      </c>
      <c r="L51" s="108">
        <f>VLOOKUP(F51,'[1]LOOK UP'!$A$1:$B$65, 2, FALSE)</f>
        <v>0</v>
      </c>
      <c r="M51" s="30">
        <f>VLOOKUP(G51,'[1]LOOK UP'!$A$1:$B$65, 2, FALSE)</f>
        <v>0</v>
      </c>
      <c r="N51" s="30">
        <f>VLOOKUP(H51,'[1]LOOK UP'!$A$1:$B$65, 2, FALSE)</f>
        <v>0</v>
      </c>
      <c r="O51" s="108">
        <f>VLOOKUP(I51,'[1]LOOK UP'!$A$1:$B$65, 2, FALSE)</f>
        <v>0</v>
      </c>
      <c r="P51" s="17">
        <f>SUM(J51:O51)</f>
        <v>11</v>
      </c>
      <c r="Q51" s="49">
        <f>P51-(SMALL(J51:O51, 1))</f>
        <v>11</v>
      </c>
    </row>
    <row r="52" spans="1:17" ht="15.75">
      <c r="A52" s="6">
        <v>46</v>
      </c>
      <c r="B52" s="2" t="s">
        <v>98</v>
      </c>
      <c r="C52" s="2" t="s">
        <v>31</v>
      </c>
      <c r="D52" s="2"/>
      <c r="E52" s="2"/>
      <c r="F52" s="2"/>
      <c r="G52" s="28">
        <v>11</v>
      </c>
      <c r="H52" s="28"/>
      <c r="I52" s="128"/>
      <c r="J52" s="120">
        <f>VLOOKUP(D52,'[1]LOOK UP'!$A$1:$B$65, 2, FALSE)</f>
        <v>0</v>
      </c>
      <c r="K52" s="120">
        <f>VLOOKUP(E52,'[1]LOOK UP'!$A$1:$B$65, 2, FALSE)</f>
        <v>0</v>
      </c>
      <c r="L52" s="121">
        <f>VLOOKUP(F52,'[1]LOOK UP'!$A$1:$B$65, 2, FALSE)</f>
        <v>0</v>
      </c>
      <c r="M52" s="30">
        <f>VLOOKUP(G52,'[1]LOOK UP'!$A$1:$B$65, 2, FALSE)</f>
        <v>10</v>
      </c>
      <c r="N52" s="30">
        <f>VLOOKUP(H52,'[1]LOOK UP'!$A$1:$B$65, 2, FALSE)</f>
        <v>0</v>
      </c>
      <c r="O52" s="121">
        <f>VLOOKUP(I52,'[1]LOOK UP'!$A$1:$B$65, 2, FALSE)</f>
        <v>0</v>
      </c>
      <c r="P52" s="17">
        <f>SUM(J52:O52)</f>
        <v>10</v>
      </c>
      <c r="Q52" s="49">
        <f>P52-(SMALL(J52:O52, 1))</f>
        <v>10</v>
      </c>
    </row>
    <row r="53" spans="1:17" ht="15.75">
      <c r="A53" s="6">
        <v>47</v>
      </c>
      <c r="B53" s="110" t="s">
        <v>99</v>
      </c>
      <c r="C53" s="2" t="s">
        <v>100</v>
      </c>
      <c r="D53" s="2">
        <v>31</v>
      </c>
      <c r="E53" s="2">
        <v>12</v>
      </c>
      <c r="F53" s="2"/>
      <c r="G53" s="28"/>
      <c r="H53" s="2"/>
      <c r="I53" s="128"/>
      <c r="J53" s="107">
        <f>VLOOKUP(D53,'[1]LOOK UP'!$A$1:$B$65, 2, FALSE)</f>
        <v>0</v>
      </c>
      <c r="K53" s="107">
        <f>VLOOKUP(E53,'[1]LOOK UP'!$A$1:$B$65, 2, FALSE)</f>
        <v>9</v>
      </c>
      <c r="L53" s="108">
        <f>VLOOKUP(F53,'[1]LOOK UP'!$A$1:$B$65, 2, FALSE)</f>
        <v>0</v>
      </c>
      <c r="M53" s="30">
        <f>VLOOKUP(G53,'[1]LOOK UP'!$A$1:$B$65, 2, FALSE)</f>
        <v>0</v>
      </c>
      <c r="N53" s="30">
        <f>VLOOKUP(H53,'[1]LOOK UP'!$A$1:$B$65, 2, FALSE)</f>
        <v>0</v>
      </c>
      <c r="O53" s="108">
        <f>VLOOKUP(I53,'[1]LOOK UP'!$A$1:$B$65, 2, FALSE)</f>
        <v>0</v>
      </c>
      <c r="P53" s="17">
        <f>SUM(J53:O53)</f>
        <v>9</v>
      </c>
      <c r="Q53" s="49">
        <f>P53-(SMALL(J53:O53, 1))</f>
        <v>9</v>
      </c>
    </row>
    <row r="54" spans="1:17" ht="15.75">
      <c r="A54" s="6">
        <v>48</v>
      </c>
      <c r="B54" s="110" t="s">
        <v>101</v>
      </c>
      <c r="C54" s="2"/>
      <c r="D54" s="2"/>
      <c r="E54" s="2"/>
      <c r="F54" s="2"/>
      <c r="G54" s="28"/>
      <c r="H54" s="28"/>
      <c r="I54" s="128">
        <v>12</v>
      </c>
      <c r="J54" s="120">
        <f>VLOOKUP(D54,'[1]LOOK UP'!$A$1:$B$65, 2, FALSE)</f>
        <v>0</v>
      </c>
      <c r="K54" s="120">
        <f>VLOOKUP(E54,'[1]LOOK UP'!$A$1:$B$65, 2, FALSE)</f>
        <v>0</v>
      </c>
      <c r="L54" s="121">
        <f>VLOOKUP(F54,'[1]LOOK UP'!$A$1:$B$65, 2, FALSE)</f>
        <v>0</v>
      </c>
      <c r="M54" s="30">
        <f>VLOOKUP(G54,'[1]LOOK UP'!$A$1:$B$65, 2, FALSE)</f>
        <v>0</v>
      </c>
      <c r="N54" s="30">
        <f>VLOOKUP(H54,'[1]LOOK UP'!$A$1:$B$65, 2, FALSE)</f>
        <v>0</v>
      </c>
      <c r="O54" s="121">
        <f>VLOOKUP(I54,'[1]LOOK UP'!$A$1:$B$65, 2, FALSE)</f>
        <v>9</v>
      </c>
      <c r="P54" s="17">
        <f>SUM(J54:O54)</f>
        <v>9</v>
      </c>
      <c r="Q54" s="49">
        <f>P54-(SMALL(J54:O54, 1))</f>
        <v>9</v>
      </c>
    </row>
    <row r="55" spans="1:17" ht="15.75">
      <c r="A55" s="6">
        <v>49</v>
      </c>
      <c r="B55" s="110" t="s">
        <v>102</v>
      </c>
      <c r="C55" s="2" t="s">
        <v>89</v>
      </c>
      <c r="D55" s="2"/>
      <c r="E55" s="2"/>
      <c r="F55" s="2">
        <v>13</v>
      </c>
      <c r="G55" s="28"/>
      <c r="H55" s="28"/>
      <c r="I55" s="128"/>
      <c r="J55" s="107">
        <f>VLOOKUP(D55,'[1]LOOK UP'!$A$1:$B$65, 2, FALSE)</f>
        <v>0</v>
      </c>
      <c r="K55" s="107">
        <f>VLOOKUP(E55,'[1]LOOK UP'!$A$1:$B$65, 2, FALSE)</f>
        <v>0</v>
      </c>
      <c r="L55" s="108">
        <f>VLOOKUP(F55,'[1]LOOK UP'!$A$1:$B$65, 2, FALSE)</f>
        <v>8</v>
      </c>
      <c r="M55" s="30">
        <f>VLOOKUP(G55,'[1]LOOK UP'!$A$1:$B$65, 2, FALSE)</f>
        <v>0</v>
      </c>
      <c r="N55" s="30">
        <f>VLOOKUP(H55,'[1]LOOK UP'!$A$1:$B$65, 2, FALSE)</f>
        <v>0</v>
      </c>
      <c r="O55" s="108">
        <f>VLOOKUP(I55,'[1]LOOK UP'!$A$1:$B$65, 2, FALSE)</f>
        <v>0</v>
      </c>
      <c r="P55" s="17">
        <f>SUM(J55:O55)</f>
        <v>8</v>
      </c>
      <c r="Q55" s="49">
        <f>P55-(SMALL(J55:O55, 1))</f>
        <v>8</v>
      </c>
    </row>
    <row r="56" spans="1:17" ht="15.75">
      <c r="A56" s="6">
        <v>50</v>
      </c>
      <c r="B56" s="2" t="s">
        <v>103</v>
      </c>
      <c r="C56" s="2" t="s">
        <v>100</v>
      </c>
      <c r="D56" s="2"/>
      <c r="E56" s="2">
        <v>14</v>
      </c>
      <c r="F56" s="2"/>
      <c r="G56" s="28"/>
      <c r="H56" s="28"/>
      <c r="I56" s="128"/>
      <c r="J56" s="107">
        <f>VLOOKUP(D56,'[1]LOOK UP'!$A$1:$B$65, 2, FALSE)</f>
        <v>0</v>
      </c>
      <c r="K56" s="107">
        <f>VLOOKUP(E56,'[1]LOOK UP'!$A$1:$B$65, 2, FALSE)</f>
        <v>7</v>
      </c>
      <c r="L56" s="108">
        <f>VLOOKUP(F56,'[1]LOOK UP'!$A$1:$B$65, 2, FALSE)</f>
        <v>0</v>
      </c>
      <c r="M56" s="30">
        <f>VLOOKUP(G56,'[1]LOOK UP'!$A$1:$B$65, 2, FALSE)</f>
        <v>0</v>
      </c>
      <c r="N56" s="30">
        <f>VLOOKUP(H56,'[1]LOOK UP'!$A$1:$B$65, 2, FALSE)</f>
        <v>0</v>
      </c>
      <c r="O56" s="108">
        <f>VLOOKUP(I56,'[1]LOOK UP'!$A$1:$B$65, 2, FALSE)</f>
        <v>0</v>
      </c>
      <c r="P56" s="17">
        <f>SUM(J56:O56)</f>
        <v>7</v>
      </c>
      <c r="Q56" s="49">
        <f>P56-(SMALL(J56:O56, 1))</f>
        <v>7</v>
      </c>
    </row>
    <row r="57" spans="1:17" ht="15.75">
      <c r="A57" s="6">
        <v>51</v>
      </c>
      <c r="B57" s="2" t="s">
        <v>104</v>
      </c>
      <c r="C57" s="2" t="s">
        <v>31</v>
      </c>
      <c r="D57" s="2"/>
      <c r="E57" s="2"/>
      <c r="F57" s="2"/>
      <c r="G57" s="28">
        <v>14</v>
      </c>
      <c r="H57" s="28"/>
      <c r="I57" s="128"/>
      <c r="J57" s="107">
        <f>VLOOKUP(D57,'[1]LOOK UP'!$A$1:$B$65, 2, FALSE)</f>
        <v>0</v>
      </c>
      <c r="K57" s="107">
        <f>VLOOKUP(E57,'[1]LOOK UP'!$A$1:$B$65, 2, FALSE)</f>
        <v>0</v>
      </c>
      <c r="L57" s="108">
        <f>VLOOKUP(F57,'[1]LOOK UP'!$A$1:$B$65, 2, FALSE)</f>
        <v>0</v>
      </c>
      <c r="M57" s="30">
        <f>VLOOKUP(G57,'[1]LOOK UP'!$A$1:$B$65, 2, FALSE)</f>
        <v>7</v>
      </c>
      <c r="N57" s="30">
        <f>VLOOKUP(H57,'[1]LOOK UP'!$A$1:$B$65, 2, FALSE)</f>
        <v>0</v>
      </c>
      <c r="O57" s="108">
        <f>VLOOKUP(I57,'[1]LOOK UP'!$A$1:$B$65, 2, FALSE)</f>
        <v>0</v>
      </c>
      <c r="P57" s="17">
        <f>SUM(J57:O57)</f>
        <v>7</v>
      </c>
      <c r="Q57" s="49">
        <f>P57-(SMALL(J57:O57, 1))</f>
        <v>7</v>
      </c>
    </row>
    <row r="58" spans="1:17" ht="15.75">
      <c r="A58" s="6">
        <v>52</v>
      </c>
      <c r="B58" s="110" t="s">
        <v>105</v>
      </c>
      <c r="C58" s="2" t="s">
        <v>106</v>
      </c>
      <c r="D58" s="2">
        <v>14</v>
      </c>
      <c r="E58" s="2"/>
      <c r="F58" s="2"/>
      <c r="G58" s="28"/>
      <c r="H58" s="28"/>
      <c r="I58" s="128"/>
      <c r="J58" s="120">
        <f>VLOOKUP(D58,'[1]LOOK UP'!$A$1:$B$65, 2, FALSE)</f>
        <v>7</v>
      </c>
      <c r="K58" s="107">
        <f>VLOOKUP(E58,'[1]LOOK UP'!$A$1:$B$65, 2, FALSE)</f>
        <v>0</v>
      </c>
      <c r="L58" s="121">
        <f>VLOOKUP(F58,'[1]LOOK UP'!$A$1:$B$65, 2, FALSE)</f>
        <v>0</v>
      </c>
      <c r="M58" s="30">
        <f>VLOOKUP(G58,'[1]LOOK UP'!$A$1:$B$65, 2, FALSE)</f>
        <v>0</v>
      </c>
      <c r="N58" s="30">
        <f>VLOOKUP(H58,'[1]LOOK UP'!$A$1:$B$65, 2, FALSE)</f>
        <v>0</v>
      </c>
      <c r="O58" s="121">
        <f>VLOOKUP(I58,'[1]LOOK UP'!$A$1:$B$65, 2, FALSE)</f>
        <v>0</v>
      </c>
      <c r="P58" s="17">
        <f>SUM(J58:O58)</f>
        <v>7</v>
      </c>
      <c r="Q58" s="49">
        <f>P58-(SMALL(J58:O58, 1))</f>
        <v>7</v>
      </c>
    </row>
    <row r="59" spans="1:17" ht="15.75">
      <c r="A59" s="6">
        <v>53</v>
      </c>
      <c r="B59" s="110" t="s">
        <v>107</v>
      </c>
      <c r="C59" s="2" t="s">
        <v>31</v>
      </c>
      <c r="D59" s="2"/>
      <c r="E59" s="2"/>
      <c r="F59" s="2">
        <v>14</v>
      </c>
      <c r="G59" s="28"/>
      <c r="H59" s="28"/>
      <c r="I59" s="128"/>
      <c r="J59" s="107">
        <f>VLOOKUP(D59,'[1]LOOK UP'!$A$1:$B$65, 2, FALSE)</f>
        <v>0</v>
      </c>
      <c r="K59" s="107">
        <f>VLOOKUP(E59,'[1]LOOK UP'!$A$1:$B$65, 2, FALSE)</f>
        <v>0</v>
      </c>
      <c r="L59" s="108">
        <f>VLOOKUP(F59,'[1]LOOK UP'!$A$1:$B$65, 2, FALSE)</f>
        <v>7</v>
      </c>
      <c r="M59" s="30">
        <f>VLOOKUP(G59,'[1]LOOK UP'!$A$1:$B$65, 2, FALSE)</f>
        <v>0</v>
      </c>
      <c r="N59" s="30">
        <f>VLOOKUP(H59,'[1]LOOK UP'!$A$1:$B$65, 2, FALSE)</f>
        <v>0</v>
      </c>
      <c r="O59" s="108">
        <f>VLOOKUP(I59,'[1]LOOK UP'!$A$1:$B$65, 2, FALSE)</f>
        <v>0</v>
      </c>
      <c r="P59" s="17">
        <f>SUM(J59:O59)</f>
        <v>7</v>
      </c>
      <c r="Q59" s="49">
        <f>P59-(SMALL(J59:O59, 1))</f>
        <v>7</v>
      </c>
    </row>
    <row r="60" spans="1:17" ht="15.75">
      <c r="A60" s="6">
        <v>54</v>
      </c>
      <c r="B60" s="2" t="s">
        <v>108</v>
      </c>
      <c r="C60" s="2" t="s">
        <v>10</v>
      </c>
      <c r="D60" s="2"/>
      <c r="E60" s="2"/>
      <c r="F60" s="2"/>
      <c r="G60" s="28">
        <v>15</v>
      </c>
      <c r="H60" s="28"/>
      <c r="I60" s="128"/>
      <c r="J60" s="107">
        <f>VLOOKUP(D60,'[1]LOOK UP'!$A$1:$B$65, 2, FALSE)</f>
        <v>0</v>
      </c>
      <c r="K60" s="107">
        <f>VLOOKUP(E60,'[1]LOOK UP'!$A$1:$B$65, 2, FALSE)</f>
        <v>0</v>
      </c>
      <c r="L60" s="108">
        <f>VLOOKUP(F60,'[1]LOOK UP'!$A$1:$B$65, 2, FALSE)</f>
        <v>0</v>
      </c>
      <c r="M60" s="30">
        <f>VLOOKUP(G60,'[1]LOOK UP'!$A$1:$B$65, 2, FALSE)</f>
        <v>6</v>
      </c>
      <c r="N60" s="30">
        <f>VLOOKUP(H60,'[1]LOOK UP'!$A$1:$B$65, 2, FALSE)</f>
        <v>0</v>
      </c>
      <c r="O60" s="108">
        <f>VLOOKUP(I60,'[1]LOOK UP'!$A$1:$B$65, 2, FALSE)</f>
        <v>0</v>
      </c>
      <c r="P60" s="17">
        <f>SUM(J60:O60)</f>
        <v>6</v>
      </c>
      <c r="Q60" s="49">
        <f>P60-(SMALL(J60:O60, 1))</f>
        <v>6</v>
      </c>
    </row>
    <row r="61" spans="1:17" ht="15.75">
      <c r="A61" s="6">
        <v>55</v>
      </c>
      <c r="B61" s="110" t="s">
        <v>109</v>
      </c>
      <c r="C61" s="2" t="s">
        <v>31</v>
      </c>
      <c r="D61" s="2"/>
      <c r="E61" s="2">
        <v>15</v>
      </c>
      <c r="F61" s="2"/>
      <c r="G61" s="28"/>
      <c r="H61" s="28"/>
      <c r="I61" s="128"/>
      <c r="J61" s="120">
        <f>VLOOKUP(D61,'[1]LOOK UP'!$A$1:$B$65, 2, FALSE)</f>
        <v>0</v>
      </c>
      <c r="K61" s="120">
        <f>VLOOKUP(E61,'[1]LOOK UP'!$A$1:$B$65, 2, FALSE)</f>
        <v>6</v>
      </c>
      <c r="L61" s="121">
        <f>VLOOKUP(F61,'[1]LOOK UP'!$A$1:$B$65, 2, FALSE)</f>
        <v>0</v>
      </c>
      <c r="M61" s="30">
        <f>VLOOKUP(G61,'[1]LOOK UP'!$A$1:$B$65, 2, FALSE)</f>
        <v>0</v>
      </c>
      <c r="N61" s="30">
        <f>VLOOKUP(H61,'[1]LOOK UP'!$A$1:$B$65, 2, FALSE)</f>
        <v>0</v>
      </c>
      <c r="O61" s="121">
        <f>VLOOKUP(I61,'[1]LOOK UP'!$A$1:$B$65, 2, FALSE)</f>
        <v>0</v>
      </c>
      <c r="P61" s="17">
        <f>SUM(J61:O61)</f>
        <v>6</v>
      </c>
      <c r="Q61" s="49">
        <f>P61-(SMALL(J61:O61, 1))</f>
        <v>6</v>
      </c>
    </row>
    <row r="62" spans="1:17" ht="15.75">
      <c r="A62" s="6">
        <v>56</v>
      </c>
      <c r="B62" s="2" t="s">
        <v>110</v>
      </c>
      <c r="C62" s="2" t="s">
        <v>53</v>
      </c>
      <c r="D62" s="2">
        <v>15</v>
      </c>
      <c r="E62" s="2"/>
      <c r="F62" s="2"/>
      <c r="G62" s="28"/>
      <c r="H62" s="2"/>
      <c r="I62" s="128"/>
      <c r="J62" s="107">
        <f>VLOOKUP(D62,'[1]LOOK UP'!$A$1:$B$65, 2, FALSE)</f>
        <v>6</v>
      </c>
      <c r="K62" s="107">
        <f>VLOOKUP(E62,'[1]LOOK UP'!$A$1:$B$65, 2, FALSE)</f>
        <v>0</v>
      </c>
      <c r="L62" s="108">
        <f>VLOOKUP(F62,'[1]LOOK UP'!$A$1:$B$65, 2, FALSE)</f>
        <v>0</v>
      </c>
      <c r="M62" s="30">
        <f>VLOOKUP(G62,'[1]LOOK UP'!$A$1:$B$65, 2, FALSE)</f>
        <v>0</v>
      </c>
      <c r="N62" s="30">
        <f>VLOOKUP(H62,'[1]LOOK UP'!$A$1:$B$65, 2, FALSE)</f>
        <v>0</v>
      </c>
      <c r="O62" s="108">
        <f>VLOOKUP(I62,'[1]LOOK UP'!$A$1:$B$65, 2, FALSE)</f>
        <v>0</v>
      </c>
      <c r="P62" s="17">
        <f>SUM(J62:O62)</f>
        <v>6</v>
      </c>
      <c r="Q62" s="49">
        <f>P62-(SMALL(J62:O62, 1))</f>
        <v>6</v>
      </c>
    </row>
    <row r="63" spans="1:17" ht="15.75">
      <c r="A63" s="6">
        <v>57</v>
      </c>
      <c r="B63" s="110" t="s">
        <v>111</v>
      </c>
      <c r="C63" s="2" t="s">
        <v>112</v>
      </c>
      <c r="D63" s="2"/>
      <c r="E63" s="2"/>
      <c r="F63" s="2">
        <v>15</v>
      </c>
      <c r="G63" s="28"/>
      <c r="H63" s="28"/>
      <c r="I63" s="129"/>
      <c r="J63" s="107">
        <f>VLOOKUP(D63,'[1]LOOK UP'!$A$1:$B$65, 2, FALSE)</f>
        <v>0</v>
      </c>
      <c r="K63" s="107">
        <f>VLOOKUP(E63,'[1]LOOK UP'!$A$1:$B$65, 2, FALSE)</f>
        <v>0</v>
      </c>
      <c r="L63" s="108">
        <f>VLOOKUP(F63,'[1]LOOK UP'!$A$1:$B$65, 2, FALSE)</f>
        <v>6</v>
      </c>
      <c r="M63" s="30">
        <f>VLOOKUP(G63,'[1]LOOK UP'!$A$1:$B$65, 2, FALSE)</f>
        <v>0</v>
      </c>
      <c r="N63" s="30">
        <f>VLOOKUP(H63,'[1]LOOK UP'!$A$1:$B$65, 2, FALSE)</f>
        <v>0</v>
      </c>
      <c r="O63" s="108">
        <f>VLOOKUP(I63,'[1]LOOK UP'!$A$1:$B$65, 2, FALSE)</f>
        <v>0</v>
      </c>
      <c r="P63" s="17">
        <f>SUM(J63:O63)</f>
        <v>6</v>
      </c>
      <c r="Q63" s="49">
        <f>P63-(SMALL(J63:O63, 1))</f>
        <v>6</v>
      </c>
    </row>
    <row r="64" spans="1:17" ht="15.75">
      <c r="A64" s="6">
        <v>58</v>
      </c>
      <c r="B64" s="110" t="s">
        <v>113</v>
      </c>
      <c r="C64" s="2" t="s">
        <v>31</v>
      </c>
      <c r="D64" s="2"/>
      <c r="E64" s="2"/>
      <c r="F64" s="2"/>
      <c r="G64" s="28">
        <v>16</v>
      </c>
      <c r="H64" s="2"/>
      <c r="I64" s="128"/>
      <c r="J64" s="107">
        <f>VLOOKUP(D64,'[1]LOOK UP'!$A$1:$B$65, 2, FALSE)</f>
        <v>0</v>
      </c>
      <c r="K64" s="107">
        <f>VLOOKUP(E64,'[1]LOOK UP'!$A$1:$B$65, 2, FALSE)</f>
        <v>0</v>
      </c>
      <c r="L64" s="108">
        <f>VLOOKUP(F64,'[1]LOOK UP'!$A$1:$B$65, 2, FALSE)</f>
        <v>0</v>
      </c>
      <c r="M64" s="30">
        <f>VLOOKUP(G64,'[1]LOOK UP'!$A$1:$B$65, 2, FALSE)</f>
        <v>5</v>
      </c>
      <c r="N64" s="30">
        <f>VLOOKUP(H64,'[1]LOOK UP'!$A$1:$B$65, 2, FALSE)</f>
        <v>0</v>
      </c>
      <c r="O64" s="108">
        <f>VLOOKUP(I64,'[1]LOOK UP'!$A$1:$B$65, 2, FALSE)</f>
        <v>0</v>
      </c>
      <c r="P64" s="17">
        <f>SUM(J64:O64)</f>
        <v>5</v>
      </c>
      <c r="Q64" s="49">
        <f>P64-(SMALL(J64:O64, 1))</f>
        <v>5</v>
      </c>
    </row>
    <row r="65" spans="1:17" ht="15.75">
      <c r="A65" s="6">
        <v>59</v>
      </c>
      <c r="B65" s="110" t="s">
        <v>114</v>
      </c>
      <c r="C65" s="2" t="s">
        <v>31</v>
      </c>
      <c r="D65" s="2">
        <v>16</v>
      </c>
      <c r="E65" s="2"/>
      <c r="F65" s="2"/>
      <c r="G65" s="28"/>
      <c r="H65" s="28"/>
      <c r="I65" s="128"/>
      <c r="J65" s="107">
        <f>VLOOKUP(D65,'[1]LOOK UP'!$A$1:$B$65, 2, FALSE)</f>
        <v>5</v>
      </c>
      <c r="K65" s="107">
        <f>VLOOKUP(E65,'[1]LOOK UP'!$A$1:$B$65, 2, FALSE)</f>
        <v>0</v>
      </c>
      <c r="L65" s="108">
        <f>VLOOKUP(F65,'[1]LOOK UP'!$A$1:$B$65, 2, FALSE)</f>
        <v>0</v>
      </c>
      <c r="M65" s="30">
        <f>VLOOKUP(G65,'[1]LOOK UP'!$A$1:$B$65, 2, FALSE)</f>
        <v>0</v>
      </c>
      <c r="N65" s="30">
        <f>VLOOKUP(H65,'[1]LOOK UP'!$A$1:$B$65, 2, FALSE)</f>
        <v>0</v>
      </c>
      <c r="O65" s="108">
        <f>VLOOKUP(I65,'[1]LOOK UP'!$A$1:$B$65, 2, FALSE)</f>
        <v>0</v>
      </c>
      <c r="P65" s="17">
        <f>SUM(J65:O65)</f>
        <v>5</v>
      </c>
      <c r="Q65" s="49">
        <f>P65-(SMALL(J65:O65, 1))</f>
        <v>5</v>
      </c>
    </row>
    <row r="66" spans="1:17" ht="15.75">
      <c r="A66" s="6">
        <v>60</v>
      </c>
      <c r="B66" s="2" t="s">
        <v>115</v>
      </c>
      <c r="C66" s="2" t="s">
        <v>116</v>
      </c>
      <c r="D66" s="2"/>
      <c r="E66" s="2"/>
      <c r="F66" s="2">
        <v>16</v>
      </c>
      <c r="G66" s="28"/>
      <c r="H66" s="2"/>
      <c r="I66" s="128"/>
      <c r="J66" s="107">
        <f>VLOOKUP(D66,'[1]LOOK UP'!$A$1:$B$65, 2, FALSE)</f>
        <v>0</v>
      </c>
      <c r="K66" s="107">
        <f>VLOOKUP(E66,'[1]LOOK UP'!$A$1:$B$65, 2, FALSE)</f>
        <v>0</v>
      </c>
      <c r="L66" s="108">
        <f>VLOOKUP(F66,'[1]LOOK UP'!$A$1:$B$65, 2, FALSE)</f>
        <v>5</v>
      </c>
      <c r="M66" s="30">
        <f>VLOOKUP(G66,'[1]LOOK UP'!$A$1:$B$65, 2, FALSE)</f>
        <v>0</v>
      </c>
      <c r="N66" s="30">
        <f>VLOOKUP(H66,'[1]LOOK UP'!$A$1:$B$65, 2, FALSE)</f>
        <v>0</v>
      </c>
      <c r="O66" s="108">
        <f>VLOOKUP(I66,'[1]LOOK UP'!$A$1:$B$65, 2, FALSE)</f>
        <v>0</v>
      </c>
      <c r="P66" s="17">
        <f>SUM(J66:O66)</f>
        <v>5</v>
      </c>
      <c r="Q66" s="49">
        <f>P66-(SMALL(J66:O66, 1))</f>
        <v>5</v>
      </c>
    </row>
    <row r="67" spans="1:17" ht="15.75">
      <c r="A67" s="6">
        <v>61</v>
      </c>
      <c r="B67" s="110" t="s">
        <v>117</v>
      </c>
      <c r="C67" s="2" t="s">
        <v>118</v>
      </c>
      <c r="D67" s="2"/>
      <c r="E67" s="2"/>
      <c r="F67" s="2"/>
      <c r="G67" s="2"/>
      <c r="H67" s="2">
        <v>16</v>
      </c>
      <c r="I67" s="128"/>
      <c r="J67" s="107">
        <f>VLOOKUP(D67,'[1]LOOK UP'!$A$1:$B$65, 2, FALSE)</f>
        <v>0</v>
      </c>
      <c r="K67" s="107">
        <f>VLOOKUP(E67,'[1]LOOK UP'!$A$1:$B$65, 2, FALSE)</f>
        <v>0</v>
      </c>
      <c r="L67" s="108">
        <f>VLOOKUP(F67,'[1]LOOK UP'!$A$1:$B$65, 2, FALSE)</f>
        <v>0</v>
      </c>
      <c r="M67" s="30">
        <f>VLOOKUP(G67,'[1]LOOK UP'!$A$1:$B$65, 2, FALSE)</f>
        <v>0</v>
      </c>
      <c r="N67" s="30">
        <f>VLOOKUP(H67,'[1]LOOK UP'!$A$1:$B$65, 2, FALSE)</f>
        <v>5</v>
      </c>
      <c r="O67" s="108">
        <f>VLOOKUP(I67,'[1]LOOK UP'!$A$1:$B$65, 2, FALSE)</f>
        <v>0</v>
      </c>
      <c r="P67" s="17">
        <f>SUM(J67:O67)</f>
        <v>5</v>
      </c>
      <c r="Q67" s="49">
        <f>P67-(SMALL(J67:O67, 1))</f>
        <v>5</v>
      </c>
    </row>
    <row r="68" spans="1:17" ht="15.75">
      <c r="A68" s="6">
        <v>62</v>
      </c>
      <c r="B68" s="110" t="s">
        <v>119</v>
      </c>
      <c r="C68" s="2"/>
      <c r="D68" s="2"/>
      <c r="E68" s="2"/>
      <c r="F68" s="2"/>
      <c r="G68" s="28"/>
      <c r="H68" s="28"/>
      <c r="I68" s="128">
        <v>16</v>
      </c>
      <c r="J68" s="107">
        <f>VLOOKUP(D68,'[1]LOOK UP'!$A$1:$B$65, 2, FALSE)</f>
        <v>0</v>
      </c>
      <c r="K68" s="107">
        <f>VLOOKUP(E68,'[1]LOOK UP'!$A$1:$B$65, 2, FALSE)</f>
        <v>0</v>
      </c>
      <c r="L68" s="108">
        <f>VLOOKUP(F68,'[1]LOOK UP'!$A$1:$B$65, 2, FALSE)</f>
        <v>0</v>
      </c>
      <c r="M68" s="30">
        <f>VLOOKUP(G68,'[1]LOOK UP'!$A$1:$B$65, 2, FALSE)</f>
        <v>0</v>
      </c>
      <c r="N68" s="30">
        <f>VLOOKUP(H68,'[1]LOOK UP'!$A$1:$B$65, 2, FALSE)</f>
        <v>0</v>
      </c>
      <c r="O68" s="108">
        <f>VLOOKUP(I68,'[1]LOOK UP'!$A$1:$B$65, 2, FALSE)</f>
        <v>5</v>
      </c>
      <c r="P68" s="17">
        <f>SUM(J68:O68)</f>
        <v>5</v>
      </c>
      <c r="Q68" s="49">
        <f>P68-(SMALL(J68:O68, 1))</f>
        <v>5</v>
      </c>
    </row>
    <row r="69" spans="1:17" ht="15.75">
      <c r="A69" s="6">
        <v>63</v>
      </c>
      <c r="B69" s="110" t="s">
        <v>120</v>
      </c>
      <c r="C69" s="2" t="s">
        <v>121</v>
      </c>
      <c r="D69" s="2"/>
      <c r="E69" s="2"/>
      <c r="F69" s="2"/>
      <c r="G69" s="28">
        <v>17</v>
      </c>
      <c r="H69" s="28"/>
      <c r="I69" s="128"/>
      <c r="J69" s="107">
        <f>VLOOKUP(D69,'[1]LOOK UP'!$A$1:$B$65, 2, FALSE)</f>
        <v>0</v>
      </c>
      <c r="K69" s="107">
        <f>VLOOKUP(E69,'[1]LOOK UP'!$A$1:$B$65, 2, FALSE)</f>
        <v>0</v>
      </c>
      <c r="L69" s="108">
        <f>VLOOKUP(F69,'[1]LOOK UP'!$A$1:$B$65, 2, FALSE)</f>
        <v>0</v>
      </c>
      <c r="M69" s="30">
        <f>VLOOKUP(G69,'[1]LOOK UP'!$A$1:$B$65, 2, FALSE)</f>
        <v>4</v>
      </c>
      <c r="N69" s="30">
        <f>VLOOKUP(H69,'[1]LOOK UP'!$A$1:$B$65, 2, FALSE)</f>
        <v>0</v>
      </c>
      <c r="O69" s="108">
        <f>VLOOKUP(I69,'[1]LOOK UP'!$A$1:$B$65, 2, FALSE)</f>
        <v>0</v>
      </c>
      <c r="P69" s="17">
        <f>SUM(J69:O69)</f>
        <v>4</v>
      </c>
      <c r="Q69" s="49">
        <f>P69-(SMALL(J69:O69, 1))</f>
        <v>4</v>
      </c>
    </row>
    <row r="70" spans="1:17" ht="15.75">
      <c r="A70" s="6">
        <v>64</v>
      </c>
      <c r="B70" s="2" t="s">
        <v>122</v>
      </c>
      <c r="C70" s="2"/>
      <c r="D70" s="28"/>
      <c r="E70" s="28"/>
      <c r="F70" s="28"/>
      <c r="G70" s="28"/>
      <c r="H70" s="28"/>
      <c r="I70" s="128">
        <v>17</v>
      </c>
      <c r="J70" s="120">
        <f>VLOOKUP(D70,'[1]LOOK UP'!$A$1:$B$65, 2, FALSE)</f>
        <v>0</v>
      </c>
      <c r="K70" s="107">
        <f>VLOOKUP(E70,'[1]LOOK UP'!$A$1:$B$65, 2, FALSE)</f>
        <v>0</v>
      </c>
      <c r="L70" s="121">
        <f>VLOOKUP(F70,'[1]LOOK UP'!$A$1:$B$65, 2, FALSE)</f>
        <v>0</v>
      </c>
      <c r="M70" s="30">
        <f>VLOOKUP(G70,'[1]LOOK UP'!$A$1:$B$65, 2, FALSE)</f>
        <v>0</v>
      </c>
      <c r="N70" s="30">
        <f>VLOOKUP(H70,'[1]LOOK UP'!$A$1:$B$65, 2, FALSE)</f>
        <v>0</v>
      </c>
      <c r="O70" s="121">
        <f>VLOOKUP(I70,'[1]LOOK UP'!$A$1:$B$65, 2, FALSE)</f>
        <v>4</v>
      </c>
      <c r="P70" s="17">
        <f>SUM(J70:O70)</f>
        <v>4</v>
      </c>
      <c r="Q70" s="49">
        <f>P70-(SMALL(J70:O70, 1))</f>
        <v>4</v>
      </c>
    </row>
    <row r="71" spans="1:17" ht="15.75">
      <c r="A71" s="6">
        <v>65</v>
      </c>
      <c r="B71" s="110" t="s">
        <v>123</v>
      </c>
      <c r="C71" s="2" t="s">
        <v>100</v>
      </c>
      <c r="D71" s="2"/>
      <c r="E71" s="2">
        <v>21</v>
      </c>
      <c r="F71" s="2"/>
      <c r="G71" s="28">
        <v>18</v>
      </c>
      <c r="H71" s="28"/>
      <c r="I71" s="128"/>
      <c r="J71" s="107">
        <f>VLOOKUP(D71,'[1]LOOK UP'!$A$1:$B$65, 2, FALSE)</f>
        <v>0</v>
      </c>
      <c r="K71" s="107">
        <f>VLOOKUP(E71,'[1]LOOK UP'!$A$1:$B$65, 2, FALSE)</f>
        <v>0</v>
      </c>
      <c r="L71" s="108">
        <f>VLOOKUP(F71,'[1]LOOK UP'!$A$1:$B$65, 2, FALSE)</f>
        <v>0</v>
      </c>
      <c r="M71" s="30">
        <f>VLOOKUP(G71,'[1]LOOK UP'!$A$1:$B$65, 2, FALSE)</f>
        <v>3</v>
      </c>
      <c r="N71" s="30">
        <f>VLOOKUP(H71,'[1]LOOK UP'!$A$1:$B$65, 2, FALSE)</f>
        <v>0</v>
      </c>
      <c r="O71" s="108">
        <f>VLOOKUP(I71,'[1]LOOK UP'!$A$1:$B$65, 2, FALSE)</f>
        <v>0</v>
      </c>
      <c r="P71" s="17">
        <f>SUM(J71:O71)</f>
        <v>3</v>
      </c>
      <c r="Q71" s="49">
        <f>P71-(SMALL(J71:O71, 1))</f>
        <v>3</v>
      </c>
    </row>
    <row r="72" spans="1:17" ht="15.75">
      <c r="A72" s="6">
        <v>66</v>
      </c>
      <c r="B72" s="2" t="s">
        <v>124</v>
      </c>
      <c r="C72" s="2" t="s">
        <v>31</v>
      </c>
      <c r="D72" s="2">
        <v>19</v>
      </c>
      <c r="E72" s="2"/>
      <c r="F72" s="2"/>
      <c r="G72" s="28"/>
      <c r="H72" s="28"/>
      <c r="I72" s="128"/>
      <c r="J72" s="107">
        <f>VLOOKUP(D72,'[1]LOOK UP'!$A$1:$B$65, 2, FALSE)</f>
        <v>2</v>
      </c>
      <c r="K72" s="107">
        <f>VLOOKUP(E72,'[1]LOOK UP'!$A$1:$B$65, 2, FALSE)</f>
        <v>0</v>
      </c>
      <c r="L72" s="108">
        <f>VLOOKUP(F72,'[1]LOOK UP'!$A$1:$B$65, 2, FALSE)</f>
        <v>0</v>
      </c>
      <c r="M72" s="30">
        <f>VLOOKUP(G72,'[1]LOOK UP'!$A$1:$B$65, 2, FALSE)</f>
        <v>0</v>
      </c>
      <c r="N72" s="30">
        <f>VLOOKUP(H72,'[1]LOOK UP'!$A$1:$B$65, 2, FALSE)</f>
        <v>0</v>
      </c>
      <c r="O72" s="108">
        <f>VLOOKUP(I72,'[1]LOOK UP'!$A$1:$B$65, 2, FALSE)</f>
        <v>0</v>
      </c>
      <c r="P72" s="17">
        <f>SUM(J72:O72)</f>
        <v>2</v>
      </c>
      <c r="Q72" s="49">
        <f>P72-(SMALL(J72:O72, 1))</f>
        <v>2</v>
      </c>
    </row>
    <row r="73" spans="1:17" ht="15.75">
      <c r="A73" s="6">
        <v>67</v>
      </c>
      <c r="B73" s="110" t="s">
        <v>125</v>
      </c>
      <c r="C73" s="2" t="s">
        <v>31</v>
      </c>
      <c r="D73" s="2">
        <v>34</v>
      </c>
      <c r="E73" s="2">
        <v>19</v>
      </c>
      <c r="F73" s="2"/>
      <c r="G73" s="28"/>
      <c r="H73" s="28"/>
      <c r="I73" s="128"/>
      <c r="J73" s="107">
        <f>VLOOKUP(D73,'[1]LOOK UP'!$A$1:$B$65, 2, FALSE)</f>
        <v>0</v>
      </c>
      <c r="K73" s="107">
        <f>VLOOKUP(E73,'[1]LOOK UP'!$A$1:$B$65, 2, FALSE)</f>
        <v>2</v>
      </c>
      <c r="L73" s="108">
        <f>VLOOKUP(F73,'[1]LOOK UP'!$A$1:$B$65, 2, FALSE)</f>
        <v>0</v>
      </c>
      <c r="M73" s="30">
        <f>VLOOKUP(G73,'[1]LOOK UP'!$A$1:$B$65, 2, FALSE)</f>
        <v>0</v>
      </c>
      <c r="N73" s="30">
        <f>VLOOKUP(H73,'[1]LOOK UP'!$A$1:$B$65, 2, FALSE)</f>
        <v>0</v>
      </c>
      <c r="O73" s="108">
        <f>VLOOKUP(I73,'[1]LOOK UP'!$A$1:$B$65, 2, FALSE)</f>
        <v>0</v>
      </c>
      <c r="P73" s="17">
        <f>SUM(J73:O73)</f>
        <v>2</v>
      </c>
      <c r="Q73" s="49">
        <f>P73-(SMALL(J73:O73, 1))</f>
        <v>2</v>
      </c>
    </row>
    <row r="74" spans="1:17" ht="15.75">
      <c r="A74" s="6">
        <v>68</v>
      </c>
      <c r="B74" s="110" t="s">
        <v>126</v>
      </c>
      <c r="C74" s="2" t="s">
        <v>127</v>
      </c>
      <c r="D74" s="2"/>
      <c r="E74" s="2">
        <v>20</v>
      </c>
      <c r="F74" s="2"/>
      <c r="G74" s="28"/>
      <c r="H74" s="2"/>
      <c r="I74" s="128"/>
      <c r="J74" s="107">
        <f>VLOOKUP(D74,'[1]LOOK UP'!$A$1:$B$65, 2, FALSE)</f>
        <v>0</v>
      </c>
      <c r="K74" s="107">
        <f>VLOOKUP(E74,'[1]LOOK UP'!$A$1:$B$65, 2, FALSE)</f>
        <v>1</v>
      </c>
      <c r="L74" s="108">
        <f>VLOOKUP(F74,'[1]LOOK UP'!$A$1:$B$65, 2, FALSE)</f>
        <v>0</v>
      </c>
      <c r="M74" s="30">
        <f>VLOOKUP(G74,'[1]LOOK UP'!$A$1:$B$65, 2, FALSE)</f>
        <v>0</v>
      </c>
      <c r="N74" s="30">
        <f>VLOOKUP(H74,'[1]LOOK UP'!$A$1:$B$65, 2, FALSE)</f>
        <v>0</v>
      </c>
      <c r="O74" s="108">
        <f>VLOOKUP(I74,'[1]LOOK UP'!$A$1:$B$65, 2, FALSE)</f>
        <v>0</v>
      </c>
      <c r="P74" s="17">
        <f>SUM(J74:O74)</f>
        <v>1</v>
      </c>
      <c r="Q74" s="49">
        <f>P74-(SMALL(J74:O74, 1))</f>
        <v>1</v>
      </c>
    </row>
    <row r="75" spans="1:17" ht="15.75">
      <c r="A75" s="6">
        <v>69</v>
      </c>
      <c r="B75" s="110" t="s">
        <v>128</v>
      </c>
      <c r="C75" s="99" t="s">
        <v>129</v>
      </c>
      <c r="D75" s="2">
        <v>20</v>
      </c>
      <c r="E75" s="2"/>
      <c r="F75" s="2"/>
      <c r="G75" s="28"/>
      <c r="H75" s="28"/>
      <c r="I75" s="128"/>
      <c r="J75" s="107">
        <f>VLOOKUP(D75,'[1]LOOK UP'!$A$1:$B$65, 2, FALSE)</f>
        <v>1</v>
      </c>
      <c r="K75" s="107">
        <f>VLOOKUP(E75,'[1]LOOK UP'!$A$1:$B$65, 2, FALSE)</f>
        <v>0</v>
      </c>
      <c r="L75" s="108">
        <f>VLOOKUP(F75,'[1]LOOK UP'!$A$1:$B$65, 2, FALSE)</f>
        <v>0</v>
      </c>
      <c r="M75" s="30">
        <f>VLOOKUP(G75,'[1]LOOK UP'!$A$1:$B$65, 2, FALSE)</f>
        <v>0</v>
      </c>
      <c r="N75" s="30">
        <f>VLOOKUP(H75,'[1]LOOK UP'!$A$1:$B$65, 2, FALSE)</f>
        <v>0</v>
      </c>
      <c r="O75" s="108">
        <f>VLOOKUP(I75,'[1]LOOK UP'!$A$1:$B$65, 2, FALSE)</f>
        <v>0</v>
      </c>
      <c r="P75" s="17">
        <f>SUM(J75:O75)</f>
        <v>1</v>
      </c>
      <c r="Q75" s="49">
        <f>P75-(SMALL(J75:O75, 1))</f>
        <v>1</v>
      </c>
    </row>
    <row r="76" spans="1:17" ht="15.75">
      <c r="A76" s="6">
        <v>70</v>
      </c>
      <c r="B76" s="2" t="s">
        <v>130</v>
      </c>
      <c r="C76" s="2" t="s">
        <v>31</v>
      </c>
      <c r="D76" s="2">
        <v>30</v>
      </c>
      <c r="E76" s="2"/>
      <c r="F76" s="2"/>
      <c r="G76" s="28"/>
      <c r="H76" s="28"/>
      <c r="I76" s="128"/>
      <c r="J76" s="107">
        <f>VLOOKUP(D76,'[1]LOOK UP'!$A$1:$B$65, 2, FALSE)</f>
        <v>0</v>
      </c>
      <c r="K76" s="107">
        <f>VLOOKUP(E76,'[1]LOOK UP'!$A$1:$B$65, 2, FALSE)</f>
        <v>0</v>
      </c>
      <c r="L76" s="108">
        <f>VLOOKUP(F76,'[1]LOOK UP'!$A$1:$B$65, 2, FALSE)</f>
        <v>0</v>
      </c>
      <c r="M76" s="30">
        <f>VLOOKUP(G76,'[1]LOOK UP'!$A$1:$B$65, 2, FALSE)</f>
        <v>0</v>
      </c>
      <c r="N76" s="30">
        <f>VLOOKUP(H76,'[1]LOOK UP'!$A$1:$B$65, 2, FALSE)</f>
        <v>0</v>
      </c>
      <c r="O76" s="108">
        <f>VLOOKUP(I76,'[1]LOOK UP'!$A$1:$B$65, 2, FALSE)</f>
        <v>0</v>
      </c>
      <c r="P76" s="17">
        <f>SUM(J76:O76)</f>
        <v>0</v>
      </c>
      <c r="Q76" s="49">
        <f>P76-(SMALL(J76:O76, 1))</f>
        <v>0</v>
      </c>
    </row>
    <row r="77" spans="1:17" ht="15.75">
      <c r="A77" s="6">
        <v>71</v>
      </c>
      <c r="B77" s="2" t="s">
        <v>131</v>
      </c>
      <c r="C77" s="2" t="s">
        <v>132</v>
      </c>
      <c r="D77" s="2">
        <v>33</v>
      </c>
      <c r="E77" s="2"/>
      <c r="F77" s="2"/>
      <c r="G77" s="28"/>
      <c r="H77" s="28"/>
      <c r="I77" s="128"/>
      <c r="J77" s="120">
        <f>VLOOKUP(D77,'[1]LOOK UP'!$A$1:$B$65, 2, FALSE)</f>
        <v>0</v>
      </c>
      <c r="K77" s="107">
        <f>VLOOKUP(E77,'[1]LOOK UP'!$A$1:$B$65, 2, FALSE)</f>
        <v>0</v>
      </c>
      <c r="L77" s="121">
        <f>VLOOKUP(F77,'[1]LOOK UP'!$A$1:$B$65, 2, FALSE)</f>
        <v>0</v>
      </c>
      <c r="M77" s="30">
        <f>VLOOKUP(G77,'[1]LOOK UP'!$A$1:$B$65, 2, FALSE)</f>
        <v>0</v>
      </c>
      <c r="N77" s="30">
        <f>VLOOKUP(H77,'[1]LOOK UP'!$A$1:$B$65, 2, FALSE)</f>
        <v>0</v>
      </c>
      <c r="O77" s="121">
        <f>VLOOKUP(I77,'[1]LOOK UP'!$A$1:$B$65, 2, FALSE)</f>
        <v>0</v>
      </c>
      <c r="P77" s="17">
        <f>SUM(J77:O77)</f>
        <v>0</v>
      </c>
      <c r="Q77" s="49">
        <f>P77-(SMALL(J77:O77, 1))</f>
        <v>0</v>
      </c>
    </row>
    <row r="78" spans="1:17" ht="15.75">
      <c r="A78" s="6">
        <v>72</v>
      </c>
      <c r="B78" s="110" t="s">
        <v>133</v>
      </c>
      <c r="C78" s="2" t="s">
        <v>10</v>
      </c>
      <c r="D78" s="2"/>
      <c r="E78" s="2">
        <v>24</v>
      </c>
      <c r="F78" s="2"/>
      <c r="G78" s="28"/>
      <c r="H78" s="28"/>
      <c r="I78" s="156"/>
      <c r="J78" s="120">
        <f>VLOOKUP(D78,'[1]LOOK UP'!$A$1:$B$65, 2, FALSE)</f>
        <v>0</v>
      </c>
      <c r="K78" s="120">
        <f>VLOOKUP(E78,'[1]LOOK UP'!$A$1:$B$65, 2, FALSE)</f>
        <v>0</v>
      </c>
      <c r="L78" s="121">
        <f>VLOOKUP(F78,'[1]LOOK UP'!$A$1:$B$65, 2, FALSE)</f>
        <v>0</v>
      </c>
      <c r="M78" s="30">
        <f>VLOOKUP(G78,'[1]LOOK UP'!$A$1:$B$65, 2, FALSE)</f>
        <v>0</v>
      </c>
      <c r="N78" s="30">
        <f>VLOOKUP(H78,'[1]LOOK UP'!$A$1:$B$65, 2, FALSE)</f>
        <v>0</v>
      </c>
      <c r="O78" s="121">
        <f>VLOOKUP(I78,'[1]LOOK UP'!$A$1:$B$65, 2, FALSE)</f>
        <v>0</v>
      </c>
      <c r="P78" s="17">
        <f>SUM(J78:O78)</f>
        <v>0</v>
      </c>
      <c r="Q78" s="49">
        <f>P78-(SMALL(J78:O78, 1))</f>
        <v>0</v>
      </c>
    </row>
    <row r="79" spans="1:17" ht="15.75">
      <c r="A79" s="6">
        <v>73</v>
      </c>
      <c r="B79" s="110" t="s">
        <v>134</v>
      </c>
      <c r="C79" s="2" t="s">
        <v>31</v>
      </c>
      <c r="D79" s="2"/>
      <c r="E79" s="2">
        <v>23</v>
      </c>
      <c r="F79" s="2"/>
      <c r="G79" s="28"/>
      <c r="H79" s="28"/>
      <c r="I79" s="127"/>
      <c r="J79" s="125">
        <f>VLOOKUP(D79,'[1]LOOK UP'!$A$1:$B$65, 2, FALSE)</f>
        <v>0</v>
      </c>
      <c r="K79" s="120">
        <f>VLOOKUP(E79,'[1]LOOK UP'!$A$1:$B$65, 2, FALSE)</f>
        <v>0</v>
      </c>
      <c r="L79" s="121">
        <f>VLOOKUP(F79,'[1]LOOK UP'!$A$1:$B$65, 2, FALSE)</f>
        <v>0</v>
      </c>
      <c r="M79" s="30">
        <f>VLOOKUP(G79,'[1]LOOK UP'!$A$1:$B$65, 2, FALSE)</f>
        <v>0</v>
      </c>
      <c r="N79" s="30">
        <f>VLOOKUP(H79,'[1]LOOK UP'!$A$1:$B$65, 2, FALSE)</f>
        <v>0</v>
      </c>
      <c r="O79" s="121">
        <f>VLOOKUP(I79,'[1]LOOK UP'!$A$1:$B$65, 2, FALSE)</f>
        <v>0</v>
      </c>
      <c r="P79" s="17">
        <f>SUM(J79:O79)</f>
        <v>0</v>
      </c>
      <c r="Q79" s="49">
        <f>P79-(SMALL(J79:O79, 1))</f>
        <v>0</v>
      </c>
    </row>
    <row r="80" spans="1:17" ht="15.75">
      <c r="A80" s="6">
        <v>74</v>
      </c>
      <c r="B80" s="110" t="s">
        <v>135</v>
      </c>
      <c r="C80" s="2" t="s">
        <v>136</v>
      </c>
      <c r="D80" s="2">
        <v>32</v>
      </c>
      <c r="E80" s="2"/>
      <c r="F80" s="2"/>
      <c r="G80" s="2"/>
      <c r="H80" s="2"/>
      <c r="I80" s="100"/>
      <c r="J80" s="106">
        <f>VLOOKUP(D80,'[1]LOOK UP'!$A$1:$B$65, 2, FALSE)</f>
        <v>0</v>
      </c>
      <c r="K80" s="107">
        <f>VLOOKUP(E80,'[1]LOOK UP'!$A$1:$B$65, 2, FALSE)</f>
        <v>0</v>
      </c>
      <c r="L80" s="108">
        <f>VLOOKUP(F80,'[1]LOOK UP'!$A$1:$B$65, 2, FALSE)</f>
        <v>0</v>
      </c>
      <c r="M80" s="30">
        <f>VLOOKUP(G80,'[1]LOOK UP'!$A$1:$B$65, 2, FALSE)</f>
        <v>0</v>
      </c>
      <c r="N80" s="30">
        <f>VLOOKUP(H80,'[1]LOOK UP'!$A$1:$B$65, 2, FALSE)</f>
        <v>0</v>
      </c>
      <c r="O80" s="108">
        <f>VLOOKUP(I80,'[1]LOOK UP'!$A$1:$B$65, 2, FALSE)</f>
        <v>0</v>
      </c>
      <c r="P80" s="17">
        <f>SUM(J80:O80)</f>
        <v>0</v>
      </c>
      <c r="Q80" s="49">
        <f>P80-(SMALL(J80:O80, 1))</f>
        <v>0</v>
      </c>
    </row>
    <row r="81" spans="1:17" ht="15.75">
      <c r="A81" s="6">
        <v>75</v>
      </c>
      <c r="B81" s="2" t="s">
        <v>137</v>
      </c>
      <c r="C81" s="2" t="s">
        <v>31</v>
      </c>
      <c r="D81" s="2"/>
      <c r="E81" s="2">
        <v>26</v>
      </c>
      <c r="F81" s="2"/>
      <c r="G81" s="28"/>
      <c r="H81" s="28"/>
      <c r="I81" s="100"/>
      <c r="J81" s="106">
        <f>VLOOKUP(D81,'[1]LOOK UP'!$A$1:$B$65, 2, FALSE)</f>
        <v>0</v>
      </c>
      <c r="K81" s="107">
        <f>VLOOKUP(E81,'[1]LOOK UP'!$A$1:$B$65, 2, FALSE)</f>
        <v>0</v>
      </c>
      <c r="L81" s="108">
        <f>VLOOKUP(F81,'[1]LOOK UP'!$A$1:$B$65, 2, FALSE)</f>
        <v>0</v>
      </c>
      <c r="M81" s="30">
        <f>VLOOKUP(G81,'[1]LOOK UP'!$A$1:$B$65, 2, FALSE)</f>
        <v>0</v>
      </c>
      <c r="N81" s="30">
        <f>VLOOKUP(H81,'[1]LOOK UP'!$A$1:$B$65, 2, FALSE)</f>
        <v>0</v>
      </c>
      <c r="O81" s="108">
        <f>VLOOKUP(I81,'[1]LOOK UP'!$A$1:$B$65, 2, FALSE)</f>
        <v>0</v>
      </c>
      <c r="P81" s="17">
        <f>SUM(J81:O81)</f>
        <v>0</v>
      </c>
      <c r="Q81" s="49">
        <f>P81-(SMALL(J81:O81, 1))</f>
        <v>0</v>
      </c>
    </row>
    <row r="82" spans="1:17" ht="15.75">
      <c r="A82" s="6">
        <v>76</v>
      </c>
      <c r="B82" s="110" t="s">
        <v>138</v>
      </c>
      <c r="C82" s="2" t="s">
        <v>31</v>
      </c>
      <c r="D82" s="2"/>
      <c r="E82" s="2">
        <v>25</v>
      </c>
      <c r="F82" s="2"/>
      <c r="G82" s="28"/>
      <c r="H82" s="28"/>
      <c r="I82" s="100"/>
      <c r="J82" s="93">
        <f>VLOOKUP(D82,'[1]LOOK UP'!$A$1:$B$65, 2, FALSE)</f>
        <v>0</v>
      </c>
      <c r="K82" s="94">
        <f>VLOOKUP(E82,'[1]LOOK UP'!$A$1:$B$65, 2, FALSE)</f>
        <v>0</v>
      </c>
      <c r="L82" s="32">
        <f>VLOOKUP(F82,'[1]LOOK UP'!$A$1:$B$65, 2, FALSE)</f>
        <v>0</v>
      </c>
      <c r="M82" s="30">
        <f>VLOOKUP(G82,'[1]LOOK UP'!$A$1:$B$65, 2, FALSE)</f>
        <v>0</v>
      </c>
      <c r="N82" s="30">
        <f>VLOOKUP(H82,'[1]LOOK UP'!$A$1:$B$65, 2, FALSE)</f>
        <v>0</v>
      </c>
      <c r="O82" s="32">
        <f>VLOOKUP(I82,'[1]LOOK UP'!$A$1:$B$65, 2, FALSE)</f>
        <v>0</v>
      </c>
      <c r="P82" s="17">
        <f>SUM(J82:O82)</f>
        <v>0</v>
      </c>
      <c r="Q82" s="49">
        <f>P82-(SMALL(J82:O82, 1))</f>
        <v>0</v>
      </c>
    </row>
    <row r="83" spans="1:17" ht="15.75">
      <c r="A83" s="6">
        <v>77</v>
      </c>
      <c r="B83" s="2" t="s">
        <v>139</v>
      </c>
      <c r="C83" s="2" t="s">
        <v>31</v>
      </c>
      <c r="D83" s="28">
        <v>28</v>
      </c>
      <c r="E83" s="28"/>
      <c r="F83" s="28"/>
      <c r="G83" s="28"/>
      <c r="H83" s="28"/>
      <c r="I83" s="100"/>
      <c r="J83" s="93">
        <f>VLOOKUP(D83,'[1]LOOK UP'!$A$1:$B$65, 2, FALSE)</f>
        <v>0</v>
      </c>
      <c r="K83" s="94">
        <f>VLOOKUP(E83,'[1]LOOK UP'!$A$1:$B$65, 2, FALSE)</f>
        <v>0</v>
      </c>
      <c r="L83" s="32">
        <f>VLOOKUP(F83,'[1]LOOK UP'!$A$1:$B$65, 2, FALSE)</f>
        <v>0</v>
      </c>
      <c r="M83" s="30">
        <f>VLOOKUP(G83,'[1]LOOK UP'!$A$1:$B$65, 2, FALSE)</f>
        <v>0</v>
      </c>
      <c r="N83" s="30">
        <f>VLOOKUP(H83,'[1]LOOK UP'!$A$1:$B$65, 2, FALSE)</f>
        <v>0</v>
      </c>
      <c r="O83" s="32">
        <f>VLOOKUP(I83,'[1]LOOK UP'!$A$1:$B$65, 2, FALSE)</f>
        <v>0</v>
      </c>
      <c r="P83" s="17">
        <f>SUM(J83:O83)</f>
        <v>0</v>
      </c>
      <c r="Q83" s="49">
        <f>P83-(SMALL(J83:O83, 1))</f>
        <v>0</v>
      </c>
    </row>
    <row r="84" spans="1:17" ht="15.75">
      <c r="A84" s="6">
        <v>78</v>
      </c>
      <c r="B84" s="110" t="s">
        <v>140</v>
      </c>
      <c r="C84" s="2" t="s">
        <v>31</v>
      </c>
      <c r="D84" s="2">
        <v>38</v>
      </c>
      <c r="E84" s="2"/>
      <c r="F84" s="2"/>
      <c r="G84" s="28"/>
      <c r="H84" s="28"/>
      <c r="I84" s="100"/>
      <c r="J84" s="105">
        <f>VLOOKUP(D84,'[1]LOOK UP'!$A$1:$B$65, 2, FALSE)</f>
        <v>0</v>
      </c>
      <c r="K84" s="96">
        <f>VLOOKUP(E84,'[1]LOOK UP'!$A$1:$B$65, 2, FALSE)</f>
        <v>0</v>
      </c>
      <c r="L84" s="97">
        <f>VLOOKUP(F84,'[1]LOOK UP'!$A$1:$B$65, 2, FALSE)</f>
        <v>0</v>
      </c>
      <c r="M84" s="30">
        <f>VLOOKUP(G84,'[1]LOOK UP'!$A$1:$B$65, 2, FALSE)</f>
        <v>0</v>
      </c>
      <c r="N84" s="30">
        <f>VLOOKUP(H84,'[1]LOOK UP'!$A$1:$B$65, 2, FALSE)</f>
        <v>0</v>
      </c>
      <c r="O84" s="97">
        <f>VLOOKUP(I84,'[1]LOOK UP'!$A$1:$B$65, 2, FALSE)</f>
        <v>0</v>
      </c>
      <c r="P84" s="17">
        <f>SUM(J84:O84)</f>
        <v>0</v>
      </c>
      <c r="Q84" s="49">
        <f>P84-(SMALL(J84:O84, 1))</f>
        <v>0</v>
      </c>
    </row>
    <row r="85" spans="1:17" ht="15.75">
      <c r="A85" s="6">
        <v>79</v>
      </c>
      <c r="B85" s="2" t="s">
        <v>141</v>
      </c>
      <c r="C85" s="2" t="s">
        <v>142</v>
      </c>
      <c r="D85" s="2">
        <v>29</v>
      </c>
      <c r="E85" s="2"/>
      <c r="F85" s="2"/>
      <c r="G85" s="28"/>
      <c r="H85" s="2"/>
      <c r="I85" s="100"/>
      <c r="J85" s="105">
        <f>VLOOKUP(D85,'[1]LOOK UP'!$A$1:$B$65, 2, FALSE)</f>
        <v>0</v>
      </c>
      <c r="K85" s="96">
        <f>VLOOKUP(E85,'[1]LOOK UP'!$A$1:$B$65, 2, FALSE)</f>
        <v>0</v>
      </c>
      <c r="L85" s="97">
        <f>VLOOKUP(F85,'[1]LOOK UP'!$A$1:$B$65, 2, FALSE)</f>
        <v>0</v>
      </c>
      <c r="M85" s="30">
        <f>VLOOKUP(G85,'[1]LOOK UP'!$A$1:$B$65, 2, FALSE)</f>
        <v>0</v>
      </c>
      <c r="N85" s="30">
        <f>VLOOKUP(H85,'[1]LOOK UP'!$A$1:$B$65, 2, FALSE)</f>
        <v>0</v>
      </c>
      <c r="O85" s="97">
        <f>VLOOKUP(I85,'[1]LOOK UP'!$A$1:$B$65, 2, FALSE)</f>
        <v>0</v>
      </c>
      <c r="P85" s="17">
        <f>SUM(J85:O85)</f>
        <v>0</v>
      </c>
      <c r="Q85" s="49">
        <f>P85-(SMALL(J85:O85, 1))</f>
        <v>0</v>
      </c>
    </row>
    <row r="86" spans="1:17" ht="15.75">
      <c r="A86" s="6">
        <v>80</v>
      </c>
      <c r="B86" s="110" t="s">
        <v>143</v>
      </c>
      <c r="C86" s="2" t="s">
        <v>142</v>
      </c>
      <c r="D86" s="2">
        <v>27</v>
      </c>
      <c r="E86" s="2"/>
      <c r="F86" s="2"/>
      <c r="G86" s="28"/>
      <c r="H86" s="28"/>
      <c r="I86" s="100"/>
      <c r="J86" s="105">
        <f>VLOOKUP(D86,'[1]LOOK UP'!$A$1:$B$65, 2, FALSE)</f>
        <v>0</v>
      </c>
      <c r="K86" s="96">
        <f>VLOOKUP(E86,'[1]LOOK UP'!$A$1:$B$65, 2, FALSE)</f>
        <v>0</v>
      </c>
      <c r="L86" s="97">
        <f>VLOOKUP(F86,'[1]LOOK UP'!$A$1:$B$65, 2, FALSE)</f>
        <v>0</v>
      </c>
      <c r="M86" s="30">
        <f>VLOOKUP(G86,'[1]LOOK UP'!$A$1:$B$65, 2, FALSE)</f>
        <v>0</v>
      </c>
      <c r="N86" s="30">
        <f>VLOOKUP(H86,'[1]LOOK UP'!$A$1:$B$65, 2, FALSE)</f>
        <v>0</v>
      </c>
      <c r="O86" s="97">
        <f>VLOOKUP(I86,'[1]LOOK UP'!$A$1:$B$65, 2, FALSE)</f>
        <v>0</v>
      </c>
      <c r="P86" s="17">
        <f>SUM(J86:O86)</f>
        <v>0</v>
      </c>
      <c r="Q86" s="49">
        <f>P86-(SMALL(J86:O86, 1))</f>
        <v>0</v>
      </c>
    </row>
    <row r="87" spans="1:17" ht="15.75">
      <c r="A87" s="6">
        <v>81</v>
      </c>
      <c r="B87" s="110" t="s">
        <v>144</v>
      </c>
      <c r="C87" s="2" t="s">
        <v>145</v>
      </c>
      <c r="D87" s="2"/>
      <c r="E87" s="2">
        <v>27</v>
      </c>
      <c r="F87" s="2"/>
      <c r="G87" s="28"/>
      <c r="H87" s="28"/>
      <c r="I87" s="95"/>
      <c r="J87" s="93">
        <f>VLOOKUP(D87,'[1]LOOK UP'!$A$1:$B$65, 2, FALSE)</f>
        <v>0</v>
      </c>
      <c r="K87" s="94">
        <f>VLOOKUP(E87,'[1]LOOK UP'!$A$1:$B$65, 2, FALSE)</f>
        <v>0</v>
      </c>
      <c r="L87" s="32">
        <f>VLOOKUP(F87,'[1]LOOK UP'!$A$1:$B$65, 2, FALSE)</f>
        <v>0</v>
      </c>
      <c r="M87" s="30">
        <f>VLOOKUP(G87,'[1]LOOK UP'!$A$1:$B$65, 2, FALSE)</f>
        <v>0</v>
      </c>
      <c r="N87" s="30">
        <f>VLOOKUP(H87,'[1]LOOK UP'!$A$1:$B$65, 2, FALSE)</f>
        <v>0</v>
      </c>
      <c r="O87" s="32">
        <f>VLOOKUP(I87,'[1]LOOK UP'!$A$1:$B$65, 2, FALSE)</f>
        <v>0</v>
      </c>
      <c r="P87" s="17">
        <f>SUM(J87:O87)</f>
        <v>0</v>
      </c>
      <c r="Q87" s="49">
        <f>P87-(SMALL(J87:O87, 1))</f>
        <v>0</v>
      </c>
    </row>
    <row r="88" spans="1:17" ht="15.75">
      <c r="A88" s="6">
        <v>82</v>
      </c>
      <c r="B88" s="110" t="s">
        <v>146</v>
      </c>
      <c r="C88" s="2" t="s">
        <v>142</v>
      </c>
      <c r="D88" s="2">
        <v>37</v>
      </c>
      <c r="E88" s="2"/>
      <c r="F88" s="2"/>
      <c r="G88" s="28"/>
      <c r="H88" s="2"/>
      <c r="I88" s="100"/>
      <c r="J88" s="105">
        <f>VLOOKUP(D88,'[1]LOOK UP'!$A$1:$B$65, 2, FALSE)</f>
        <v>0</v>
      </c>
      <c r="K88" s="96">
        <f>VLOOKUP(E88,'[1]LOOK UP'!$A$1:$B$65, 2, FALSE)</f>
        <v>0</v>
      </c>
      <c r="L88" s="97">
        <f>VLOOKUP(F88,'[1]LOOK UP'!$A$1:$B$65, 2, FALSE)</f>
        <v>0</v>
      </c>
      <c r="M88" s="30">
        <f>VLOOKUP(G88,'[1]LOOK UP'!$A$1:$B$65, 2, FALSE)</f>
        <v>0</v>
      </c>
      <c r="N88" s="30">
        <f>VLOOKUP(H88,'[1]LOOK UP'!$A$1:$B$65, 2, FALSE)</f>
        <v>0</v>
      </c>
      <c r="O88" s="97">
        <f>VLOOKUP(I88,'[1]LOOK UP'!$A$1:$B$65, 2, FALSE)</f>
        <v>0</v>
      </c>
      <c r="P88" s="17">
        <f>SUM(J88:O88)</f>
        <v>0</v>
      </c>
      <c r="Q88" s="49">
        <f>P88-(SMALL(J88:O88, 1))</f>
        <v>0</v>
      </c>
    </row>
    <row r="89" spans="1:17" ht="15.75">
      <c r="A89" s="6">
        <v>83</v>
      </c>
      <c r="B89" s="110" t="s">
        <v>147</v>
      </c>
      <c r="C89" s="2" t="s">
        <v>148</v>
      </c>
      <c r="D89" s="2">
        <v>26</v>
      </c>
      <c r="E89" s="2"/>
      <c r="F89" s="2"/>
      <c r="G89" s="2"/>
      <c r="H89" s="2"/>
      <c r="I89" s="95"/>
      <c r="J89" s="105">
        <f>VLOOKUP(D89,'[1]LOOK UP'!$A$1:$B$65, 2, FALSE)</f>
        <v>0</v>
      </c>
      <c r="K89" s="96">
        <f>VLOOKUP(E89,'[1]LOOK UP'!$A$1:$B$65, 2, FALSE)</f>
        <v>0</v>
      </c>
      <c r="L89" s="97">
        <f>VLOOKUP(F89,'[1]LOOK UP'!$A$1:$B$65, 2, FALSE)</f>
        <v>0</v>
      </c>
      <c r="M89" s="30">
        <f>VLOOKUP(G89,'[1]LOOK UP'!$A$1:$B$65, 2, FALSE)</f>
        <v>0</v>
      </c>
      <c r="N89" s="30">
        <f>VLOOKUP(H89,'[1]LOOK UP'!$A$1:$B$65, 2, FALSE)</f>
        <v>0</v>
      </c>
      <c r="O89" s="97">
        <f>VLOOKUP(I89,'[1]LOOK UP'!$A$1:$B$65, 2, FALSE)</f>
        <v>0</v>
      </c>
      <c r="P89" s="17">
        <f>SUM(J89:O89)</f>
        <v>0</v>
      </c>
      <c r="Q89" s="49">
        <f>P89-(SMALL(J89:O89, 1))</f>
        <v>0</v>
      </c>
    </row>
    <row r="90" spans="1:17" ht="15.75">
      <c r="A90" s="6">
        <v>84</v>
      </c>
      <c r="B90" s="110" t="s">
        <v>149</v>
      </c>
      <c r="C90" s="2" t="s">
        <v>142</v>
      </c>
      <c r="D90" s="2">
        <v>36</v>
      </c>
      <c r="E90" s="2"/>
      <c r="F90" s="2"/>
      <c r="G90" s="28"/>
      <c r="H90" s="2"/>
      <c r="I90" s="100"/>
      <c r="J90" s="93">
        <f>VLOOKUP(D90,'[1]LOOK UP'!$A$1:$B$65, 2, FALSE)</f>
        <v>0</v>
      </c>
      <c r="K90" s="94">
        <f>VLOOKUP(E90,'[1]LOOK UP'!$A$1:$B$65, 2, FALSE)</f>
        <v>0</v>
      </c>
      <c r="L90" s="32">
        <f>VLOOKUP(F90,'[1]LOOK UP'!$A$1:$B$65, 2, FALSE)</f>
        <v>0</v>
      </c>
      <c r="M90" s="30">
        <f>VLOOKUP(G90,'[1]LOOK UP'!$A$1:$B$65, 2, FALSE)</f>
        <v>0</v>
      </c>
      <c r="N90" s="30">
        <f>VLOOKUP(H90,'[1]LOOK UP'!$A$1:$B$65, 2, FALSE)</f>
        <v>0</v>
      </c>
      <c r="O90" s="32">
        <f>VLOOKUP(I90,'[1]LOOK UP'!$A$1:$B$65, 2, FALSE)</f>
        <v>0</v>
      </c>
      <c r="P90" s="17">
        <f>SUM(J90:O90)</f>
        <v>0</v>
      </c>
      <c r="Q90" s="49">
        <f>P90-(SMALL(J90:O90, 1))</f>
        <v>0</v>
      </c>
    </row>
    <row r="91" spans="1:17" ht="15.75">
      <c r="A91" s="6">
        <v>85</v>
      </c>
      <c r="B91" s="110" t="s">
        <v>150</v>
      </c>
      <c r="C91" s="2" t="s">
        <v>31</v>
      </c>
      <c r="D91" s="2">
        <v>25</v>
      </c>
      <c r="E91" s="2"/>
      <c r="F91" s="2"/>
      <c r="G91" s="28"/>
      <c r="H91" s="28"/>
      <c r="I91" s="100"/>
      <c r="J91" s="105">
        <f>VLOOKUP(D91,'[1]LOOK UP'!$A$1:$B$65, 2, FALSE)</f>
        <v>0</v>
      </c>
      <c r="K91" s="96">
        <f>VLOOKUP(E91,'[1]LOOK UP'!$A$1:$B$65, 2, FALSE)</f>
        <v>0</v>
      </c>
      <c r="L91" s="97">
        <f>VLOOKUP(F91,'[1]LOOK UP'!$A$1:$B$65, 2, FALSE)</f>
        <v>0</v>
      </c>
      <c r="M91" s="30">
        <f>VLOOKUP(G91,'[1]LOOK UP'!$A$1:$B$65, 2, FALSE)</f>
        <v>0</v>
      </c>
      <c r="N91" s="30">
        <f>VLOOKUP(H91,'[1]LOOK UP'!$A$1:$B$65, 2, FALSE)</f>
        <v>0</v>
      </c>
      <c r="O91" s="97">
        <f>VLOOKUP(I91,'[1]LOOK UP'!$A$1:$B$65, 2, FALSE)</f>
        <v>0</v>
      </c>
      <c r="P91" s="17">
        <f>SUM(J91:O91)</f>
        <v>0</v>
      </c>
      <c r="Q91" s="49">
        <f>P91-(SMALL(J91:O91, 1))</f>
        <v>0</v>
      </c>
    </row>
    <row r="92" spans="1:17" ht="15.75">
      <c r="A92" s="6">
        <v>86</v>
      </c>
      <c r="B92" s="110" t="s">
        <v>151</v>
      </c>
      <c r="C92" s="2" t="s">
        <v>31</v>
      </c>
      <c r="D92" s="2"/>
      <c r="E92" s="2">
        <v>28</v>
      </c>
      <c r="F92" s="2"/>
      <c r="G92" s="28"/>
      <c r="H92" s="28"/>
      <c r="I92" s="100"/>
      <c r="J92" s="105">
        <f>VLOOKUP(D92,'[1]LOOK UP'!$A$1:$B$65, 2, FALSE)</f>
        <v>0</v>
      </c>
      <c r="K92" s="96">
        <f>VLOOKUP(E92,'[1]LOOK UP'!$A$1:$B$65, 2, FALSE)</f>
        <v>0</v>
      </c>
      <c r="L92" s="97">
        <f>VLOOKUP(F92,'[1]LOOK UP'!$A$1:$B$65, 2, FALSE)</f>
        <v>0</v>
      </c>
      <c r="M92" s="30">
        <f>VLOOKUP(G92,'[1]LOOK UP'!$A$1:$B$65, 2, FALSE)</f>
        <v>0</v>
      </c>
      <c r="N92" s="30">
        <f>VLOOKUP(H92,'[1]LOOK UP'!$A$1:$B$65, 2, FALSE)</f>
        <v>0</v>
      </c>
      <c r="O92" s="97">
        <f>VLOOKUP(I92,'[1]LOOK UP'!$A$1:$B$65, 2, FALSE)</f>
        <v>0</v>
      </c>
      <c r="P92" s="17">
        <f>SUM(J92:O92)</f>
        <v>0</v>
      </c>
      <c r="Q92" s="49">
        <f>P92-(SMALL(J92:O92, 1))</f>
        <v>0</v>
      </c>
    </row>
    <row r="93" spans="1:17" ht="15.75">
      <c r="A93" s="6">
        <v>87</v>
      </c>
      <c r="B93" s="110" t="s">
        <v>152</v>
      </c>
      <c r="C93" s="2" t="s">
        <v>153</v>
      </c>
      <c r="D93" s="2"/>
      <c r="E93" s="2">
        <v>22</v>
      </c>
      <c r="F93" s="2"/>
      <c r="G93" s="28"/>
      <c r="H93" s="28"/>
      <c r="I93" s="95"/>
      <c r="J93" s="105">
        <f>VLOOKUP(D93,'[1]LOOK UP'!$A$1:$B$65, 2, FALSE)</f>
        <v>0</v>
      </c>
      <c r="K93" s="96">
        <f>VLOOKUP(E93,'[1]LOOK UP'!$A$1:$B$65, 2, FALSE)</f>
        <v>0</v>
      </c>
      <c r="L93" s="97">
        <f>VLOOKUP(F93,'[1]LOOK UP'!$A$1:$B$65, 2, FALSE)</f>
        <v>0</v>
      </c>
      <c r="M93" s="30">
        <f>VLOOKUP(G93,'[1]LOOK UP'!$A$1:$B$65, 2, FALSE)</f>
        <v>0</v>
      </c>
      <c r="N93" s="30">
        <f>VLOOKUP(H93,'[1]LOOK UP'!$A$1:$B$65, 2, FALSE)</f>
        <v>0</v>
      </c>
      <c r="O93" s="97">
        <f>VLOOKUP(I93,'[1]LOOK UP'!$A$1:$B$65, 2, FALSE)</f>
        <v>0</v>
      </c>
      <c r="P93" s="17">
        <f>SUM(J93:O93)</f>
        <v>0</v>
      </c>
      <c r="Q93" s="49">
        <f>P93-(SMALL(J93:O93, 1))</f>
        <v>0</v>
      </c>
    </row>
    <row r="94" spans="1:17" ht="15.75">
      <c r="A94" s="6">
        <v>88</v>
      </c>
      <c r="B94" s="110" t="s">
        <v>154</v>
      </c>
      <c r="C94" s="2" t="s">
        <v>31</v>
      </c>
      <c r="D94" s="2">
        <v>35</v>
      </c>
      <c r="E94" s="2"/>
      <c r="F94" s="2"/>
      <c r="G94" s="28"/>
      <c r="H94" s="28"/>
      <c r="I94" s="100"/>
      <c r="J94" s="93">
        <f>VLOOKUP(D94,'[1]LOOK UP'!$A$1:$B$65, 2, FALSE)</f>
        <v>0</v>
      </c>
      <c r="K94" s="94">
        <f>VLOOKUP(E94,'[1]LOOK UP'!$A$1:$B$65, 2, FALSE)</f>
        <v>0</v>
      </c>
      <c r="L94" s="32">
        <f>VLOOKUP(F94,'[1]LOOK UP'!$A$1:$B$65, 2, FALSE)</f>
        <v>0</v>
      </c>
      <c r="M94" s="30">
        <f>VLOOKUP(G94,'[1]LOOK UP'!$A$1:$B$65, 2, FALSE)</f>
        <v>0</v>
      </c>
      <c r="N94" s="30">
        <f>VLOOKUP(H94,'[1]LOOK UP'!$A$1:$B$65, 2, FALSE)</f>
        <v>0</v>
      </c>
      <c r="O94" s="32">
        <f>VLOOKUP(I94,'[1]LOOK UP'!$A$1:$B$65, 2, FALSE)</f>
        <v>0</v>
      </c>
      <c r="P94" s="17">
        <f>SUM(J94:O94)</f>
        <v>0</v>
      </c>
      <c r="Q94" s="49">
        <f>P94-(SMALL(J94:O94, 1))</f>
        <v>0</v>
      </c>
    </row>
    <row r="95" spans="1:17" ht="15.75">
      <c r="A95" s="6">
        <v>89</v>
      </c>
      <c r="B95" s="110" t="s">
        <v>155</v>
      </c>
      <c r="C95" s="2"/>
      <c r="D95" s="2"/>
      <c r="E95" s="2"/>
      <c r="F95" s="2"/>
      <c r="G95" s="28"/>
      <c r="H95" s="28"/>
      <c r="I95" s="100"/>
      <c r="J95" s="105">
        <f>VLOOKUP(D95,'[1]LOOK UP'!$A$1:$B$65, 2, FALSE)</f>
        <v>0</v>
      </c>
      <c r="K95" s="96">
        <f>VLOOKUP(E95,'[1]LOOK UP'!$A$1:$B$65, 2, FALSE)</f>
        <v>0</v>
      </c>
      <c r="L95" s="97">
        <f>VLOOKUP(F95,'[1]LOOK UP'!$A$1:$B$65, 2, FALSE)</f>
        <v>0</v>
      </c>
      <c r="M95" s="30">
        <f>VLOOKUP(G95,'[1]LOOK UP'!$A$1:$B$65, 2, FALSE)</f>
        <v>0</v>
      </c>
      <c r="N95" s="30">
        <f>VLOOKUP(H95,'[1]LOOK UP'!$A$1:$B$65, 2, FALSE)</f>
        <v>0</v>
      </c>
      <c r="O95" s="97">
        <f>VLOOKUP(I95,'[1]LOOK UP'!$A$1:$B$65, 2, FALSE)</f>
        <v>0</v>
      </c>
      <c r="P95" s="17">
        <f>SUM(J95:O95)</f>
        <v>0</v>
      </c>
      <c r="Q95" s="49">
        <f>P95-(SMALL(J95:O95, 1))</f>
        <v>0</v>
      </c>
    </row>
    <row r="96" spans="1:17">
      <c r="A96" s="6">
        <v>90</v>
      </c>
      <c r="B96" s="110"/>
      <c r="C96" s="2"/>
      <c r="D96" s="2"/>
      <c r="E96" s="2"/>
      <c r="F96" s="2"/>
      <c r="G96" s="28"/>
      <c r="H96" s="28"/>
      <c r="I96" s="100"/>
      <c r="J96" s="105">
        <f>VLOOKUP(D96,'[1]LOOK UP'!$A$1:$B$65, 2, FALSE)</f>
        <v>0</v>
      </c>
      <c r="K96" s="96">
        <f>VLOOKUP(E96,'[1]LOOK UP'!$A$1:$B$65, 2, FALSE)</f>
        <v>0</v>
      </c>
      <c r="L96" s="97">
        <f>VLOOKUP(F96,'[1]LOOK UP'!$A$1:$B$65, 2, FALSE)</f>
        <v>0</v>
      </c>
      <c r="M96" s="30">
        <f>VLOOKUP(G96,'[1]LOOK UP'!$A$1:$B$65, 2, FALSE)</f>
        <v>0</v>
      </c>
      <c r="N96" s="30">
        <f>VLOOKUP(H96,'[1]LOOK UP'!$A$1:$B$65, 2, FALSE)</f>
        <v>0</v>
      </c>
      <c r="O96" s="97">
        <f>VLOOKUP(I96,'[1]LOOK UP'!$A$1:$B$65, 2, FALSE)</f>
        <v>0</v>
      </c>
      <c r="P96" s="17">
        <f>SUM(J96:O96)</f>
        <v>0</v>
      </c>
      <c r="Q96" s="49">
        <f>P96-(SMALL(J96:O96, 1))</f>
        <v>0</v>
      </c>
    </row>
    <row r="97" spans="1:17">
      <c r="A97" s="6">
        <v>91</v>
      </c>
      <c r="B97" s="2"/>
      <c r="C97" s="2"/>
      <c r="D97" s="2"/>
      <c r="E97" s="2"/>
      <c r="F97" s="2"/>
      <c r="G97" s="28"/>
      <c r="H97" s="28"/>
      <c r="I97" s="100"/>
      <c r="J97" s="105">
        <f>VLOOKUP(D97,'[1]LOOK UP'!$A$1:$B$65, 2, FALSE)</f>
        <v>0</v>
      </c>
      <c r="K97" s="96">
        <f>VLOOKUP(E97,'[1]LOOK UP'!$A$1:$B$65, 2, FALSE)</f>
        <v>0</v>
      </c>
      <c r="L97" s="97">
        <f>VLOOKUP(F97,'[1]LOOK UP'!$A$1:$B$65, 2, FALSE)</f>
        <v>0</v>
      </c>
      <c r="M97" s="30">
        <f>VLOOKUP(G97,'[1]LOOK UP'!$A$1:$B$65, 2, FALSE)</f>
        <v>0</v>
      </c>
      <c r="N97" s="30">
        <f>VLOOKUP(H97,'[1]LOOK UP'!$A$1:$B$65, 2, FALSE)</f>
        <v>0</v>
      </c>
      <c r="O97" s="97">
        <f>VLOOKUP(I97,'[1]LOOK UP'!$A$1:$B$65, 2, FALSE)</f>
        <v>0</v>
      </c>
      <c r="P97" s="17">
        <f>SUM(J97:O97)</f>
        <v>0</v>
      </c>
      <c r="Q97" s="49">
        <f>P97-(SMALL(J97:O97, 1))</f>
        <v>0</v>
      </c>
    </row>
    <row r="98" spans="1:17">
      <c r="A98" s="6">
        <v>92</v>
      </c>
      <c r="B98" s="110"/>
      <c r="C98" s="2"/>
      <c r="D98" s="2"/>
      <c r="E98" s="2"/>
      <c r="F98" s="2"/>
      <c r="G98" s="28"/>
      <c r="H98" s="28"/>
      <c r="I98" s="100"/>
      <c r="J98" s="105">
        <f>VLOOKUP(D98,'[1]LOOK UP'!$A$1:$B$65, 2, FALSE)</f>
        <v>0</v>
      </c>
      <c r="K98" s="96">
        <f>VLOOKUP(E98,'[1]LOOK UP'!$A$1:$B$65, 2, FALSE)</f>
        <v>0</v>
      </c>
      <c r="L98" s="97">
        <f>VLOOKUP(F98,'[1]LOOK UP'!$A$1:$B$65, 2, FALSE)</f>
        <v>0</v>
      </c>
      <c r="M98" s="30">
        <f>VLOOKUP(G98,'[1]LOOK UP'!$A$1:$B$65, 2, FALSE)</f>
        <v>0</v>
      </c>
      <c r="N98" s="30">
        <f>VLOOKUP(H98,'[1]LOOK UP'!$A$1:$B$65, 2, FALSE)</f>
        <v>0</v>
      </c>
      <c r="O98" s="97">
        <f>VLOOKUP(I98,'[1]LOOK UP'!$A$1:$B$65, 2, FALSE)</f>
        <v>0</v>
      </c>
      <c r="P98" s="17">
        <f>SUM(J98:O98)</f>
        <v>0</v>
      </c>
      <c r="Q98" s="49">
        <f>P98-(SMALL(J98:O98, 1))</f>
        <v>0</v>
      </c>
    </row>
    <row r="99" spans="1:17">
      <c r="A99" s="6">
        <v>93</v>
      </c>
      <c r="B99" s="2"/>
      <c r="C99" s="2"/>
      <c r="D99" s="2"/>
      <c r="E99" s="2"/>
      <c r="F99" s="2"/>
      <c r="G99" s="28"/>
      <c r="H99" s="28"/>
      <c r="I99" s="100"/>
      <c r="J99" s="105">
        <f>VLOOKUP(D99,'[1]LOOK UP'!$A$1:$B$65, 2, FALSE)</f>
        <v>0</v>
      </c>
      <c r="K99" s="96">
        <f>VLOOKUP(E99,'[1]LOOK UP'!$A$1:$B$65, 2, FALSE)</f>
        <v>0</v>
      </c>
      <c r="L99" s="97">
        <f>VLOOKUP(F99,'[1]LOOK UP'!$A$1:$B$65, 2, FALSE)</f>
        <v>0</v>
      </c>
      <c r="M99" s="30">
        <f>VLOOKUP(G99,'[1]LOOK UP'!$A$1:$B$65, 2, FALSE)</f>
        <v>0</v>
      </c>
      <c r="N99" s="30">
        <f>VLOOKUP(H99,'[1]LOOK UP'!$A$1:$B$65, 2, FALSE)</f>
        <v>0</v>
      </c>
      <c r="O99" s="97">
        <f>VLOOKUP(I99,'[1]LOOK UP'!$A$1:$B$65, 2, FALSE)</f>
        <v>0</v>
      </c>
      <c r="P99" s="17">
        <f>SUM(J99:O99)</f>
        <v>0</v>
      </c>
      <c r="Q99" s="49">
        <f>P99-(SMALL(J99:O99, 1))</f>
        <v>0</v>
      </c>
    </row>
    <row r="100" spans="1:17">
      <c r="A100" s="6">
        <v>94</v>
      </c>
      <c r="B100" s="2"/>
      <c r="C100" s="2"/>
      <c r="D100" s="2"/>
      <c r="E100" s="2"/>
      <c r="F100" s="2"/>
      <c r="G100" s="28"/>
      <c r="H100" s="28"/>
      <c r="I100" s="100"/>
      <c r="J100" s="93">
        <f>VLOOKUP(D100,'[1]LOOK UP'!$A$1:$B$65, 2, FALSE)</f>
        <v>0</v>
      </c>
      <c r="K100" s="94">
        <f>VLOOKUP(E100,'[1]LOOK UP'!$A$1:$B$65, 2, FALSE)</f>
        <v>0</v>
      </c>
      <c r="L100" s="32">
        <f>VLOOKUP(F100,'[1]LOOK UP'!$A$1:$B$65, 2, FALSE)</f>
        <v>0</v>
      </c>
      <c r="M100" s="30">
        <f>VLOOKUP(G100,'[1]LOOK UP'!$A$1:$B$65, 2, FALSE)</f>
        <v>0</v>
      </c>
      <c r="N100" s="30">
        <f>VLOOKUP(H100,'[1]LOOK UP'!$A$1:$B$65, 2, FALSE)</f>
        <v>0</v>
      </c>
      <c r="O100" s="32">
        <f>VLOOKUP(I100,'[1]LOOK UP'!$A$1:$B$65, 2, FALSE)</f>
        <v>0</v>
      </c>
      <c r="P100" s="17">
        <f>SUM(J100:O100)</f>
        <v>0</v>
      </c>
      <c r="Q100" s="49">
        <f>P100-(SMALL(J100:O100, 1))</f>
        <v>0</v>
      </c>
    </row>
    <row r="101" spans="1:17">
      <c r="A101" s="6">
        <v>95</v>
      </c>
      <c r="B101" s="2"/>
      <c r="C101" s="2"/>
      <c r="D101" s="2"/>
      <c r="E101" s="2"/>
      <c r="F101" s="2"/>
      <c r="G101" s="28"/>
      <c r="H101" s="28"/>
      <c r="I101" s="100"/>
      <c r="J101" s="93">
        <f>VLOOKUP(D101,'[1]LOOK UP'!$A$1:$B$65, 2, FALSE)</f>
        <v>0</v>
      </c>
      <c r="K101" s="94">
        <f>VLOOKUP(E101,'[1]LOOK UP'!$A$1:$B$65, 2, FALSE)</f>
        <v>0</v>
      </c>
      <c r="L101" s="32">
        <f>VLOOKUP(F101,'[1]LOOK UP'!$A$1:$B$65, 2, FALSE)</f>
        <v>0</v>
      </c>
      <c r="M101" s="30">
        <f>VLOOKUP(G101,'[1]LOOK UP'!$A$1:$B$65, 2, FALSE)</f>
        <v>0</v>
      </c>
      <c r="N101" s="30">
        <f>VLOOKUP(H101,'[1]LOOK UP'!$A$1:$B$65, 2, FALSE)</f>
        <v>0</v>
      </c>
      <c r="O101" s="32">
        <f>VLOOKUP(I101,'[1]LOOK UP'!$A$1:$B$65, 2, FALSE)</f>
        <v>0</v>
      </c>
      <c r="P101" s="17">
        <f>SUM(J101:O101)</f>
        <v>0</v>
      </c>
      <c r="Q101" s="49">
        <f>P101-(SMALL(J101:O101, 1))</f>
        <v>0</v>
      </c>
    </row>
    <row r="102" spans="1:17">
      <c r="A102" s="6">
        <v>96</v>
      </c>
      <c r="B102" s="2"/>
      <c r="C102" s="2"/>
      <c r="D102" s="2"/>
      <c r="E102" s="2"/>
      <c r="F102" s="2"/>
      <c r="G102" s="28"/>
      <c r="H102" s="28"/>
      <c r="I102" s="28"/>
      <c r="J102" s="105">
        <f>VLOOKUP(D102,'[1]LOOK UP'!$A$1:$B$65, 2, FALSE)</f>
        <v>0</v>
      </c>
      <c r="K102" s="96">
        <f>VLOOKUP(E102,'[1]LOOK UP'!$A$1:$B$65, 2, FALSE)</f>
        <v>0</v>
      </c>
      <c r="L102" s="97">
        <f>VLOOKUP(F102,'[1]LOOK UP'!$A$1:$B$65, 2, FALSE)</f>
        <v>0</v>
      </c>
      <c r="M102" s="30">
        <f>VLOOKUP(G102,'[1]LOOK UP'!$A$1:$B$65, 2, FALSE)</f>
        <v>0</v>
      </c>
      <c r="N102" s="30">
        <f>VLOOKUP(H102,'[1]LOOK UP'!$A$1:$B$65, 2, FALSE)</f>
        <v>0</v>
      </c>
      <c r="O102" s="97">
        <f>VLOOKUP(I102,'[1]LOOK UP'!$A$1:$B$65, 2, FALSE)</f>
        <v>0</v>
      </c>
      <c r="P102" s="17">
        <f>SUM(J102:O102)</f>
        <v>0</v>
      </c>
      <c r="Q102" s="49">
        <f>P102-(SMALL(J102:O102, 1))</f>
        <v>0</v>
      </c>
    </row>
    <row r="103" spans="1:17">
      <c r="A103" s="6">
        <v>97</v>
      </c>
      <c r="B103" s="2"/>
      <c r="C103" s="2"/>
      <c r="D103" s="28"/>
      <c r="E103" s="28"/>
      <c r="F103" s="28"/>
      <c r="G103" s="28"/>
      <c r="H103" s="28"/>
      <c r="I103" s="28"/>
      <c r="J103" s="105">
        <f>VLOOKUP(D103,'[1]LOOK UP'!$A$1:$B$65, 2, FALSE)</f>
        <v>0</v>
      </c>
      <c r="K103" s="96">
        <f>VLOOKUP(E103,'[1]LOOK UP'!$A$1:$B$65, 2, FALSE)</f>
        <v>0</v>
      </c>
      <c r="L103" s="97">
        <f>VLOOKUP(F103,'[1]LOOK UP'!$A$1:$B$65, 2, FALSE)</f>
        <v>0</v>
      </c>
      <c r="M103" s="30">
        <f>VLOOKUP(G103,'[1]LOOK UP'!$A$1:$B$65, 2, FALSE)</f>
        <v>0</v>
      </c>
      <c r="N103" s="30">
        <f>VLOOKUP(H103,'[1]LOOK UP'!$A$1:$B$65, 2, FALSE)</f>
        <v>0</v>
      </c>
      <c r="O103" s="97">
        <f>VLOOKUP(I103,'[1]LOOK UP'!$A$1:$B$65, 2, FALSE)</f>
        <v>0</v>
      </c>
      <c r="P103" s="17">
        <f>SUM(J103:O103)</f>
        <v>0</v>
      </c>
      <c r="Q103" s="49">
        <f>P103-(SMALL(J103:O103, 1))</f>
        <v>0</v>
      </c>
    </row>
    <row r="104" spans="1:17">
      <c r="A104" s="6">
        <v>98</v>
      </c>
      <c r="B104" s="2"/>
      <c r="C104" s="2"/>
      <c r="D104" s="28"/>
      <c r="E104" s="28"/>
      <c r="F104" s="28"/>
      <c r="G104" s="28"/>
      <c r="H104" s="28"/>
      <c r="I104" s="28"/>
      <c r="J104" s="105">
        <f>VLOOKUP(D104,'[1]LOOK UP'!$A$1:$B$65, 2, FALSE)</f>
        <v>0</v>
      </c>
      <c r="K104" s="96">
        <f>VLOOKUP(E104,'[1]LOOK UP'!$A$1:$B$65, 2, FALSE)</f>
        <v>0</v>
      </c>
      <c r="L104" s="97">
        <f>VLOOKUP(F104,'[1]LOOK UP'!$A$1:$B$65, 2, FALSE)</f>
        <v>0</v>
      </c>
      <c r="M104" s="30">
        <f>VLOOKUP(G104,'[1]LOOK UP'!$A$1:$B$65, 2, FALSE)</f>
        <v>0</v>
      </c>
      <c r="N104" s="30">
        <f>VLOOKUP(H104,'[1]LOOK UP'!$A$1:$B$65, 2, FALSE)</f>
        <v>0</v>
      </c>
      <c r="O104" s="97">
        <f>VLOOKUP(I104,'[1]LOOK UP'!$A$1:$B$65, 2, FALSE)</f>
        <v>0</v>
      </c>
      <c r="P104" s="17">
        <f>SUM(J104:O104)</f>
        <v>0</v>
      </c>
      <c r="Q104" s="49">
        <f>P104-(SMALL(J104:O104, 1))</f>
        <v>0</v>
      </c>
    </row>
    <row r="105" spans="1:17">
      <c r="A105" s="6">
        <v>99</v>
      </c>
      <c r="B105" s="2"/>
      <c r="C105" s="2"/>
      <c r="D105" s="28"/>
      <c r="E105" s="28"/>
      <c r="F105" s="28"/>
      <c r="G105" s="28"/>
      <c r="H105" s="28"/>
      <c r="I105" s="28"/>
      <c r="J105" s="105">
        <f>VLOOKUP(D105,'[1]LOOK UP'!$A$1:$B$65, 2, FALSE)</f>
        <v>0</v>
      </c>
      <c r="K105" s="96">
        <f>VLOOKUP(E105,'[1]LOOK UP'!$A$1:$B$65, 2, FALSE)</f>
        <v>0</v>
      </c>
      <c r="L105" s="97">
        <f>VLOOKUP(F105,'[1]LOOK UP'!$A$1:$B$65, 2, FALSE)</f>
        <v>0</v>
      </c>
      <c r="M105" s="30">
        <f>VLOOKUP(G105,'[1]LOOK UP'!$A$1:$B$65, 2, FALSE)</f>
        <v>0</v>
      </c>
      <c r="N105" s="30">
        <f>VLOOKUP(H105,'[1]LOOK UP'!$A$1:$B$65, 2, FALSE)</f>
        <v>0</v>
      </c>
      <c r="O105" s="97">
        <f>VLOOKUP(I105,'[1]LOOK UP'!$A$1:$B$65, 2, FALSE)</f>
        <v>0</v>
      </c>
      <c r="P105" s="17">
        <f>SUM(J105:O105)</f>
        <v>0</v>
      </c>
      <c r="Q105" s="49">
        <f>P105-(SMALL(J105:O105, 1))</f>
        <v>0</v>
      </c>
    </row>
    <row r="106" spans="1:17">
      <c r="A106" s="6">
        <v>100</v>
      </c>
      <c r="B106" s="2"/>
      <c r="C106" s="2"/>
      <c r="D106" s="28"/>
      <c r="E106" s="28"/>
      <c r="F106" s="28"/>
      <c r="G106" s="28"/>
      <c r="H106" s="28"/>
      <c r="I106" s="28"/>
      <c r="J106" s="105">
        <f>VLOOKUP(D106,'[1]LOOK UP'!$A$1:$B$65, 2, FALSE)</f>
        <v>0</v>
      </c>
      <c r="K106" s="96">
        <f>VLOOKUP(E106,'[1]LOOK UP'!$A$1:$B$65, 2, FALSE)</f>
        <v>0</v>
      </c>
      <c r="L106" s="97">
        <f>VLOOKUP(F106,'[1]LOOK UP'!$A$1:$B$65, 2, FALSE)</f>
        <v>0</v>
      </c>
      <c r="M106" s="30">
        <f>VLOOKUP(G106,'[1]LOOK UP'!$A$1:$B$65, 2, FALSE)</f>
        <v>0</v>
      </c>
      <c r="N106" s="30">
        <f>VLOOKUP(H106,'[1]LOOK UP'!$A$1:$B$65, 2, FALSE)</f>
        <v>0</v>
      </c>
      <c r="O106" s="97">
        <f>VLOOKUP(I106,'[1]LOOK UP'!$A$1:$B$65, 2, FALSE)</f>
        <v>0</v>
      </c>
      <c r="P106" s="17">
        <f>SUM(J106:O106)</f>
        <v>0</v>
      </c>
      <c r="Q106" s="49">
        <f>P106-(SMALL(J106:O106, 1))</f>
        <v>0</v>
      </c>
    </row>
    <row r="107" spans="1:17">
      <c r="A107" s="6">
        <v>101</v>
      </c>
      <c r="B107" s="2"/>
      <c r="C107" s="2"/>
      <c r="D107" s="28"/>
      <c r="E107" s="28"/>
      <c r="F107" s="28"/>
      <c r="G107" s="28"/>
      <c r="H107" s="28"/>
      <c r="I107" s="28"/>
      <c r="J107" s="105">
        <f>VLOOKUP(D107,'[1]LOOK UP'!$A$1:$B$65, 2, FALSE)</f>
        <v>0</v>
      </c>
      <c r="K107" s="96">
        <f>VLOOKUP(E107,'[1]LOOK UP'!$A$1:$B$65, 2, FALSE)</f>
        <v>0</v>
      </c>
      <c r="L107" s="97">
        <f>VLOOKUP(F107,'[1]LOOK UP'!$A$1:$B$65, 2, FALSE)</f>
        <v>0</v>
      </c>
      <c r="M107" s="30">
        <f>VLOOKUP(G107,'[1]LOOK UP'!$A$1:$B$65, 2, FALSE)</f>
        <v>0</v>
      </c>
      <c r="N107" s="30">
        <f>VLOOKUP(H107,'[1]LOOK UP'!$A$1:$B$65, 2, FALSE)</f>
        <v>0</v>
      </c>
      <c r="O107" s="97">
        <f>VLOOKUP(I107,'[1]LOOK UP'!$A$1:$B$65, 2, FALSE)</f>
        <v>0</v>
      </c>
      <c r="P107" s="17">
        <f>SUM(J107:O107)</f>
        <v>0</v>
      </c>
      <c r="Q107" s="49">
        <f>P107-(SMALL(J107:O107, 1))</f>
        <v>0</v>
      </c>
    </row>
    <row r="108" spans="1:17">
      <c r="A108" s="6">
        <v>102</v>
      </c>
      <c r="B108" s="2"/>
      <c r="C108" s="2"/>
      <c r="D108" s="28"/>
      <c r="E108" s="28"/>
      <c r="F108" s="28"/>
      <c r="G108" s="28"/>
      <c r="H108" s="28"/>
      <c r="I108" s="28"/>
      <c r="J108" s="105">
        <f>VLOOKUP(D108,'[1]LOOK UP'!$A$1:$B$65, 2, FALSE)</f>
        <v>0</v>
      </c>
      <c r="K108" s="96">
        <f>VLOOKUP(E108,'[1]LOOK UP'!$A$1:$B$65, 2, FALSE)</f>
        <v>0</v>
      </c>
      <c r="L108" s="97">
        <f>VLOOKUP(F108,'[1]LOOK UP'!$A$1:$B$65, 2, FALSE)</f>
        <v>0</v>
      </c>
      <c r="M108" s="30">
        <f>VLOOKUP(G108,'[1]LOOK UP'!$A$1:$B$65, 2, FALSE)</f>
        <v>0</v>
      </c>
      <c r="N108" s="30">
        <f>VLOOKUP(H108,'[1]LOOK UP'!$A$1:$B$65, 2, FALSE)</f>
        <v>0</v>
      </c>
      <c r="O108" s="97">
        <f>VLOOKUP(I108,'[1]LOOK UP'!$A$1:$B$65, 2, FALSE)</f>
        <v>0</v>
      </c>
      <c r="P108" s="17">
        <f>SUM(J108:O108)</f>
        <v>0</v>
      </c>
      <c r="Q108" s="49">
        <f>P108-(SMALL(J108:O108, 1))</f>
        <v>0</v>
      </c>
    </row>
    <row r="109" spans="1:17">
      <c r="A109" s="6">
        <v>103</v>
      </c>
      <c r="B109" s="17"/>
      <c r="C109" s="8"/>
      <c r="D109" s="123"/>
      <c r="E109" s="2"/>
      <c r="F109" s="124"/>
      <c r="G109" s="124"/>
      <c r="H109" s="124"/>
      <c r="I109" s="28"/>
      <c r="J109" s="93">
        <f>VLOOKUP(D109,'[1]LOOK UP'!$A$1:$B$65, 2, FALSE)</f>
        <v>0</v>
      </c>
      <c r="K109" s="94">
        <f>VLOOKUP(E109,'[1]LOOK UP'!$A$1:$B$65, 2, FALSE)</f>
        <v>0</v>
      </c>
      <c r="L109" s="32">
        <f>VLOOKUP(F109,'[1]LOOK UP'!$A$1:$B$65, 2, FALSE)</f>
        <v>0</v>
      </c>
      <c r="M109" s="30">
        <f>VLOOKUP(G109,'[1]LOOK UP'!$A$1:$B$65, 2, FALSE)</f>
        <v>0</v>
      </c>
      <c r="N109" s="32"/>
      <c r="O109" s="32">
        <f>VLOOKUP(I109,'[1]LOOK UP'!$A$1:$B$65, 2, FALSE)</f>
        <v>0</v>
      </c>
      <c r="P109" s="17">
        <f>SUM(J109:O109)</f>
        <v>0</v>
      </c>
      <c r="Q109" s="49">
        <f>P109-(SMALL(J109:O109, 1))</f>
        <v>0</v>
      </c>
    </row>
    <row r="110" spans="1:17">
      <c r="A110" s="6">
        <v>104</v>
      </c>
      <c r="B110" s="17"/>
      <c r="C110" s="8"/>
      <c r="D110" s="123"/>
      <c r="E110" s="28"/>
      <c r="F110" s="103"/>
      <c r="G110" s="103"/>
      <c r="H110" s="103"/>
      <c r="I110" s="28"/>
      <c r="J110" s="105">
        <f>VLOOKUP(D110,'[1]LOOK UP'!$A$1:$B$65, 2, FALSE)</f>
        <v>0</v>
      </c>
      <c r="K110" s="96">
        <f>VLOOKUP(E110,'[1]LOOK UP'!$A$1:$B$65, 2, FALSE)</f>
        <v>0</v>
      </c>
      <c r="L110" s="97">
        <f>VLOOKUP(F110,'[1]LOOK UP'!$A$1:$B$65, 2, FALSE)</f>
        <v>0</v>
      </c>
      <c r="M110" s="30">
        <f>VLOOKUP(G110,'[1]LOOK UP'!$A$1:$B$65, 2, FALSE)</f>
        <v>0</v>
      </c>
      <c r="N110" s="97"/>
      <c r="O110" s="97">
        <f>VLOOKUP(I110,'[1]LOOK UP'!$A$1:$B$65, 2, FALSE)</f>
        <v>0</v>
      </c>
      <c r="P110" s="17">
        <f>SUM(J110:O110)</f>
        <v>0</v>
      </c>
      <c r="Q110" s="49">
        <f>P110-(SMALL(J110:O110, 1))</f>
        <v>0</v>
      </c>
    </row>
    <row r="111" spans="1:17">
      <c r="A111" s="6">
        <v>105</v>
      </c>
      <c r="B111" s="17"/>
      <c r="C111" s="8"/>
      <c r="D111" s="123"/>
      <c r="E111" s="28"/>
      <c r="F111" s="103"/>
      <c r="G111" s="103"/>
      <c r="H111" s="103"/>
      <c r="I111" s="28"/>
      <c r="J111" s="105">
        <f>VLOOKUP(D111,'[1]LOOK UP'!$A$1:$B$65, 2, FALSE)</f>
        <v>0</v>
      </c>
      <c r="K111" s="96">
        <f>VLOOKUP(E111,'[1]LOOK UP'!$A$1:$B$65, 2, FALSE)</f>
        <v>0</v>
      </c>
      <c r="L111" s="97">
        <f>VLOOKUP(F111,'[1]LOOK UP'!$A$1:$B$65, 2, FALSE)</f>
        <v>0</v>
      </c>
      <c r="M111" s="30">
        <f>VLOOKUP(G111,'[1]LOOK UP'!$A$1:$B$65, 2, FALSE)</f>
        <v>0</v>
      </c>
      <c r="N111" s="97"/>
      <c r="O111" s="97">
        <f>VLOOKUP(I111,'[1]LOOK UP'!$A$1:$B$65, 2, FALSE)</f>
        <v>0</v>
      </c>
      <c r="P111" s="17">
        <f>SUM(J111:O111)</f>
        <v>0</v>
      </c>
      <c r="Q111" s="49">
        <f>P111-(SMALL(J111:O111, 1))</f>
        <v>0</v>
      </c>
    </row>
    <row r="112" spans="1:17">
      <c r="A112" s="6">
        <v>106</v>
      </c>
      <c r="B112" s="17"/>
      <c r="C112" s="8"/>
      <c r="D112" s="123"/>
      <c r="E112" s="28"/>
      <c r="F112" s="103"/>
      <c r="G112" s="103"/>
      <c r="H112" s="103"/>
      <c r="I112" s="28"/>
      <c r="J112" s="105">
        <f>VLOOKUP(D112,'[1]LOOK UP'!$A$1:$B$65, 2, FALSE)</f>
        <v>0</v>
      </c>
      <c r="K112" s="96">
        <f>VLOOKUP(E112,'[1]LOOK UP'!$A$1:$B$65, 2, FALSE)</f>
        <v>0</v>
      </c>
      <c r="L112" s="97">
        <f>VLOOKUP(F112,'[1]LOOK UP'!$A$1:$B$65, 2, FALSE)</f>
        <v>0</v>
      </c>
      <c r="M112" s="30">
        <f>VLOOKUP(G112,'[1]LOOK UP'!$A$1:$B$65, 2, FALSE)</f>
        <v>0</v>
      </c>
      <c r="N112" s="97"/>
      <c r="O112" s="97">
        <f>VLOOKUP(I112,'[1]LOOK UP'!$A$1:$B$65, 2, FALSE)</f>
        <v>0</v>
      </c>
      <c r="P112" s="17">
        <f>SUM(J112:O112)</f>
        <v>0</v>
      </c>
      <c r="Q112" s="49">
        <f>P112-(SMALL(J112:O112, 1))</f>
        <v>0</v>
      </c>
    </row>
    <row r="113" spans="1:17">
      <c r="A113" s="6">
        <v>107</v>
      </c>
      <c r="B113" s="17"/>
      <c r="C113" s="8"/>
      <c r="D113" s="123"/>
      <c r="E113" s="28"/>
      <c r="F113" s="103"/>
      <c r="G113" s="103"/>
      <c r="H113" s="103"/>
      <c r="I113" s="28"/>
      <c r="J113" s="105">
        <f>VLOOKUP(D113,'[1]LOOK UP'!$A$1:$B$65, 2, FALSE)</f>
        <v>0</v>
      </c>
      <c r="K113" s="96">
        <f>VLOOKUP(E113,'[1]LOOK UP'!$A$1:$B$65, 2, FALSE)</f>
        <v>0</v>
      </c>
      <c r="L113" s="97">
        <f>VLOOKUP(F113,'[1]LOOK UP'!$A$1:$B$65, 2, FALSE)</f>
        <v>0</v>
      </c>
      <c r="M113" s="30">
        <f>VLOOKUP(G113,'[1]LOOK UP'!$A$1:$B$65, 2, FALSE)</f>
        <v>0</v>
      </c>
      <c r="N113" s="97"/>
      <c r="O113" s="97">
        <f>VLOOKUP(I113,'[1]LOOK UP'!$A$1:$B$65, 2, FALSE)</f>
        <v>0</v>
      </c>
      <c r="P113" s="17">
        <f>SUM(J113:O113)</f>
        <v>0</v>
      </c>
      <c r="Q113" s="49">
        <f>P113-(SMALL(J113:O113, 1))</f>
        <v>0</v>
      </c>
    </row>
    <row r="114" spans="1:17">
      <c r="A114" s="6">
        <v>108</v>
      </c>
      <c r="B114" s="17"/>
      <c r="C114" s="8"/>
      <c r="D114" s="123"/>
      <c r="E114" s="28"/>
      <c r="F114" s="103"/>
      <c r="G114" s="103"/>
      <c r="H114" s="103"/>
      <c r="I114" s="28"/>
      <c r="J114" s="105">
        <f>VLOOKUP(D114,'[1]LOOK UP'!$A$1:$B$65, 2, FALSE)</f>
        <v>0</v>
      </c>
      <c r="K114" s="96">
        <f>VLOOKUP(E114,'[1]LOOK UP'!$A$1:$B$65, 2, FALSE)</f>
        <v>0</v>
      </c>
      <c r="L114" s="97">
        <f>VLOOKUP(F114,'[1]LOOK UP'!$A$1:$B$65, 2, FALSE)</f>
        <v>0</v>
      </c>
      <c r="M114" s="30">
        <f>VLOOKUP(G114,'[1]LOOK UP'!$A$1:$B$65, 2, FALSE)</f>
        <v>0</v>
      </c>
      <c r="N114" s="97"/>
      <c r="O114" s="97">
        <f>VLOOKUP(I114,'[1]LOOK UP'!$A$1:$B$65, 2, FALSE)</f>
        <v>0</v>
      </c>
      <c r="P114" s="17">
        <f>SUM(J114:O114)</f>
        <v>0</v>
      </c>
      <c r="Q114" s="49">
        <f>P114-(SMALL(J114:O114, 1))</f>
        <v>0</v>
      </c>
    </row>
    <row r="115" spans="1:17">
      <c r="A115" s="6">
        <v>109</v>
      </c>
      <c r="B115" s="17"/>
      <c r="C115" s="8"/>
      <c r="D115" s="123"/>
      <c r="E115" s="28"/>
      <c r="F115" s="103"/>
      <c r="G115" s="103"/>
      <c r="H115" s="103"/>
      <c r="I115" s="28"/>
      <c r="J115" s="105">
        <f>VLOOKUP(D115,'[1]LOOK UP'!$A$1:$B$65, 2, FALSE)</f>
        <v>0</v>
      </c>
      <c r="K115" s="96">
        <f>VLOOKUP(E115,'[1]LOOK UP'!$A$1:$B$65, 2, FALSE)</f>
        <v>0</v>
      </c>
      <c r="L115" s="97">
        <f>VLOOKUP(F115,'[1]LOOK UP'!$A$1:$B$65, 2, FALSE)</f>
        <v>0</v>
      </c>
      <c r="M115" s="30">
        <f>VLOOKUP(G115,'[1]LOOK UP'!$A$1:$B$65, 2, FALSE)</f>
        <v>0</v>
      </c>
      <c r="N115" s="97"/>
      <c r="O115" s="97">
        <f>VLOOKUP(I115,'[1]LOOK UP'!$A$1:$B$65, 2, FALSE)</f>
        <v>0</v>
      </c>
      <c r="P115" s="17">
        <f>SUM(J115:O115)</f>
        <v>0</v>
      </c>
      <c r="Q115" s="49">
        <f>P115-(SMALL(J115:O115, 1))</f>
        <v>0</v>
      </c>
    </row>
    <row r="116" spans="1:17">
      <c r="A116" s="6">
        <v>110</v>
      </c>
      <c r="B116" s="17"/>
      <c r="C116" s="8"/>
      <c r="D116" s="123"/>
      <c r="E116" s="28"/>
      <c r="F116" s="103"/>
      <c r="G116" s="103"/>
      <c r="H116" s="103"/>
      <c r="I116" s="28"/>
      <c r="J116" s="105">
        <f>VLOOKUP(D116,'[1]LOOK UP'!$A$1:$B$65, 2, FALSE)</f>
        <v>0</v>
      </c>
      <c r="K116" s="96">
        <f>VLOOKUP(E116,'[1]LOOK UP'!$A$1:$B$65, 2, FALSE)</f>
        <v>0</v>
      </c>
      <c r="L116" s="97">
        <f>VLOOKUP(F116,'[1]LOOK UP'!$A$1:$B$65, 2, FALSE)</f>
        <v>0</v>
      </c>
      <c r="M116" s="30">
        <f>VLOOKUP(G116,'[1]LOOK UP'!$A$1:$B$65, 2, FALSE)</f>
        <v>0</v>
      </c>
      <c r="N116" s="97"/>
      <c r="O116" s="97">
        <f>VLOOKUP(I116,'[1]LOOK UP'!$A$1:$B$65, 2, FALSE)</f>
        <v>0</v>
      </c>
      <c r="P116" s="17">
        <f>SUM(J116:O116)</f>
        <v>0</v>
      </c>
      <c r="Q116" s="49">
        <f>P116-(SMALL(J116:O116, 1))</f>
        <v>0</v>
      </c>
    </row>
    <row r="117" spans="1:17">
      <c r="A117" s="6">
        <v>111</v>
      </c>
      <c r="B117" s="17"/>
      <c r="C117" s="8"/>
      <c r="D117" s="123"/>
      <c r="E117" s="28"/>
      <c r="F117" s="103"/>
      <c r="G117" s="103"/>
      <c r="H117" s="103"/>
      <c r="I117" s="28"/>
      <c r="J117" s="105">
        <f>VLOOKUP(D117,'[1]LOOK UP'!$A$1:$B$65, 2, FALSE)</f>
        <v>0</v>
      </c>
      <c r="K117" s="96">
        <f>VLOOKUP(E117,'[1]LOOK UP'!$A$1:$B$65, 2, FALSE)</f>
        <v>0</v>
      </c>
      <c r="L117" s="97">
        <f>VLOOKUP(F117,'[1]LOOK UP'!$A$1:$B$65, 2, FALSE)</f>
        <v>0</v>
      </c>
      <c r="M117" s="30">
        <f>VLOOKUP(G117,'[1]LOOK UP'!$A$1:$B$65, 2, FALSE)</f>
        <v>0</v>
      </c>
      <c r="N117" s="97"/>
      <c r="O117" s="97">
        <f>VLOOKUP(I117,'[1]LOOK UP'!$A$1:$B$65, 2, FALSE)</f>
        <v>0</v>
      </c>
      <c r="P117" s="17">
        <f>SUM(J117:O117)</f>
        <v>0</v>
      </c>
      <c r="Q117" s="49">
        <f>P117-(SMALL(J117:O117, 1))</f>
        <v>0</v>
      </c>
    </row>
    <row r="118" spans="1:17">
      <c r="A118" s="6">
        <v>112</v>
      </c>
      <c r="B118" s="17"/>
      <c r="C118" s="8"/>
      <c r="D118" s="123"/>
      <c r="E118" s="28"/>
      <c r="F118" s="103"/>
      <c r="G118" s="103"/>
      <c r="H118" s="103"/>
      <c r="I118" s="28"/>
      <c r="J118" s="105">
        <f>VLOOKUP(D118,'[1]LOOK UP'!$A$1:$B$65, 2, FALSE)</f>
        <v>0</v>
      </c>
      <c r="K118" s="96">
        <f>VLOOKUP(E118,'[1]LOOK UP'!$A$1:$B$65, 2, FALSE)</f>
        <v>0</v>
      </c>
      <c r="L118" s="97">
        <f>VLOOKUP(F118,'[1]LOOK UP'!$A$1:$B$65, 2, FALSE)</f>
        <v>0</v>
      </c>
      <c r="M118" s="30">
        <f>VLOOKUP(G118,'[1]LOOK UP'!$A$1:$B$65, 2, FALSE)</f>
        <v>0</v>
      </c>
      <c r="N118" s="97"/>
      <c r="O118" s="97">
        <f>VLOOKUP(I118,'[1]LOOK UP'!$A$1:$B$65, 2, FALSE)</f>
        <v>0</v>
      </c>
      <c r="P118" s="17">
        <f>SUM(J118:O118)</f>
        <v>0</v>
      </c>
      <c r="Q118" s="49">
        <f>P118-(SMALL(J118:O118, 1))</f>
        <v>0</v>
      </c>
    </row>
    <row r="119" spans="1:17">
      <c r="A119" s="6">
        <v>113</v>
      </c>
      <c r="B119" s="17"/>
      <c r="C119" s="8"/>
      <c r="D119" s="123"/>
      <c r="E119" s="28"/>
      <c r="F119" s="103"/>
      <c r="G119" s="103"/>
      <c r="H119" s="103"/>
      <c r="I119" s="28"/>
      <c r="J119" s="105">
        <f>VLOOKUP(D119,'[1]LOOK UP'!$A$1:$B$65, 2, FALSE)</f>
        <v>0</v>
      </c>
      <c r="K119" s="96">
        <f>VLOOKUP(E119,'[1]LOOK UP'!$A$1:$B$65, 2, FALSE)</f>
        <v>0</v>
      </c>
      <c r="L119" s="97">
        <f>VLOOKUP(F119,'[1]LOOK UP'!$A$1:$B$65, 2, FALSE)</f>
        <v>0</v>
      </c>
      <c r="M119" s="30">
        <f>VLOOKUP(G119,'[1]LOOK UP'!$A$1:$B$65, 2, FALSE)</f>
        <v>0</v>
      </c>
      <c r="N119" s="97"/>
      <c r="O119" s="97">
        <f>VLOOKUP(I119,'[1]LOOK UP'!$A$1:$B$65, 2, FALSE)</f>
        <v>0</v>
      </c>
      <c r="P119" s="17">
        <f>SUM(J119:O119)</f>
        <v>0</v>
      </c>
      <c r="Q119" s="49">
        <f>P119-(SMALL(J119:O119, 1))</f>
        <v>0</v>
      </c>
    </row>
    <row r="120" spans="1:17">
      <c r="A120" s="6">
        <v>114</v>
      </c>
      <c r="B120" s="17"/>
      <c r="C120" s="8"/>
      <c r="D120" s="123"/>
      <c r="E120" s="28"/>
      <c r="F120" s="103"/>
      <c r="G120" s="103"/>
      <c r="H120" s="103"/>
      <c r="I120" s="28"/>
      <c r="J120" s="105">
        <f>VLOOKUP(D120,'[1]LOOK UP'!$A$1:$B$65, 2, FALSE)</f>
        <v>0</v>
      </c>
      <c r="K120" s="96">
        <f>VLOOKUP(E120,'[1]LOOK UP'!$A$1:$B$65, 2, FALSE)</f>
        <v>0</v>
      </c>
      <c r="L120" s="97">
        <f>VLOOKUP(F120,'[1]LOOK UP'!$A$1:$B$65, 2, FALSE)</f>
        <v>0</v>
      </c>
      <c r="M120" s="30">
        <f>VLOOKUP(G120,'[1]LOOK UP'!$A$1:$B$65, 2, FALSE)</f>
        <v>0</v>
      </c>
      <c r="N120" s="97"/>
      <c r="O120" s="97">
        <f>VLOOKUP(I120,'[1]LOOK UP'!$A$1:$B$65, 2, FALSE)</f>
        <v>0</v>
      </c>
      <c r="P120" s="17">
        <f>SUM(J120:O120)</f>
        <v>0</v>
      </c>
      <c r="Q120" s="49">
        <f>P120-(SMALL(J120:O120, 1))</f>
        <v>0</v>
      </c>
    </row>
    <row r="121" spans="1:17">
      <c r="A121" s="6">
        <v>115</v>
      </c>
      <c r="B121" s="17"/>
      <c r="C121" s="8"/>
      <c r="D121" s="123"/>
      <c r="E121" s="28"/>
      <c r="F121" s="103"/>
      <c r="G121" s="103"/>
      <c r="H121" s="103"/>
      <c r="I121" s="28"/>
      <c r="J121" s="105">
        <f>VLOOKUP(D121,'[1]LOOK UP'!$A$1:$B$65, 2, FALSE)</f>
        <v>0</v>
      </c>
      <c r="K121" s="96">
        <f>VLOOKUP(E121,'[1]LOOK UP'!$A$1:$B$65, 2, FALSE)</f>
        <v>0</v>
      </c>
      <c r="L121" s="97">
        <f>VLOOKUP(F121,'[1]LOOK UP'!$A$1:$B$65, 2, FALSE)</f>
        <v>0</v>
      </c>
      <c r="M121" s="30">
        <f>VLOOKUP(G121,'[1]LOOK UP'!$A$1:$B$65, 2, FALSE)</f>
        <v>0</v>
      </c>
      <c r="N121" s="97"/>
      <c r="O121" s="97">
        <f>VLOOKUP(I121,'[1]LOOK UP'!$A$1:$B$65, 2, FALSE)</f>
        <v>0</v>
      </c>
      <c r="P121" s="17">
        <f>SUM(J121:O121)</f>
        <v>0</v>
      </c>
      <c r="Q121" s="49">
        <f>P121-(SMALL(J121:O121, 1))</f>
        <v>0</v>
      </c>
    </row>
    <row r="122" spans="1:17">
      <c r="A122" s="6">
        <v>116</v>
      </c>
      <c r="B122" s="17"/>
      <c r="C122" s="8"/>
      <c r="D122" s="123"/>
      <c r="E122" s="28"/>
      <c r="F122" s="103"/>
      <c r="G122" s="103"/>
      <c r="H122" s="103"/>
      <c r="I122" s="28"/>
      <c r="J122" s="105">
        <f>VLOOKUP(D122,'[1]LOOK UP'!$A$1:$B$65, 2, FALSE)</f>
        <v>0</v>
      </c>
      <c r="K122" s="96">
        <f>VLOOKUP(E122,'[1]LOOK UP'!$A$1:$B$65, 2, FALSE)</f>
        <v>0</v>
      </c>
      <c r="L122" s="97">
        <f>VLOOKUP(F122,'[1]LOOK UP'!$A$1:$B$65, 2, FALSE)</f>
        <v>0</v>
      </c>
      <c r="M122" s="30">
        <f>VLOOKUP(G122,'[1]LOOK UP'!$A$1:$B$65, 2, FALSE)</f>
        <v>0</v>
      </c>
      <c r="N122" s="97"/>
      <c r="O122" s="97">
        <f>VLOOKUP(I122,'[1]LOOK UP'!$A$1:$B$65, 2, FALSE)</f>
        <v>0</v>
      </c>
      <c r="P122" s="17">
        <f>SUM(J122:O122)</f>
        <v>0</v>
      </c>
      <c r="Q122" s="49">
        <f>P122-(SMALL(J122:O122, 1))</f>
        <v>0</v>
      </c>
    </row>
    <row r="123" spans="1:17">
      <c r="A123" s="6">
        <v>117</v>
      </c>
      <c r="B123" s="17"/>
      <c r="C123" s="8"/>
      <c r="D123" s="123"/>
      <c r="E123" s="28"/>
      <c r="F123" s="103"/>
      <c r="G123" s="103"/>
      <c r="H123" s="103"/>
      <c r="I123" s="28"/>
      <c r="J123" s="105">
        <f>VLOOKUP(D123,'[1]LOOK UP'!$A$1:$B$65, 2, FALSE)</f>
        <v>0</v>
      </c>
      <c r="K123" s="96">
        <f>VLOOKUP(E123,'[1]LOOK UP'!$A$1:$B$65, 2, FALSE)</f>
        <v>0</v>
      </c>
      <c r="L123" s="97">
        <f>VLOOKUP(F123,'[1]LOOK UP'!$A$1:$B$65, 2, FALSE)</f>
        <v>0</v>
      </c>
      <c r="M123" s="30">
        <f>VLOOKUP(G123,'[1]LOOK UP'!$A$1:$B$65, 2, FALSE)</f>
        <v>0</v>
      </c>
      <c r="N123" s="97"/>
      <c r="O123" s="97">
        <f>VLOOKUP(I123,'[1]LOOK UP'!$A$1:$B$65, 2, FALSE)</f>
        <v>0</v>
      </c>
      <c r="P123" s="17">
        <f>SUM(J123:O123)</f>
        <v>0</v>
      </c>
      <c r="Q123" s="49">
        <f>P123-(SMALL(J123:O123, 1))</f>
        <v>0</v>
      </c>
    </row>
    <row r="124" spans="1:17">
      <c r="A124" s="6">
        <v>118</v>
      </c>
      <c r="B124" s="17"/>
      <c r="C124" s="8"/>
      <c r="D124" s="123"/>
      <c r="E124" s="28"/>
      <c r="F124" s="103"/>
      <c r="G124" s="103"/>
      <c r="H124" s="103"/>
      <c r="I124" s="28"/>
      <c r="J124" s="105">
        <f>VLOOKUP(D124,'[1]LOOK UP'!$A$1:$B$65, 2, FALSE)</f>
        <v>0</v>
      </c>
      <c r="K124" s="96">
        <f>VLOOKUP(E124,'[1]LOOK UP'!$A$1:$B$65, 2, FALSE)</f>
        <v>0</v>
      </c>
      <c r="L124" s="97">
        <f>VLOOKUP(F124,'[1]LOOK UP'!$A$1:$B$65, 2, FALSE)</f>
        <v>0</v>
      </c>
      <c r="M124" s="30">
        <f>VLOOKUP(G124,'[1]LOOK UP'!$A$1:$B$65, 2, FALSE)</f>
        <v>0</v>
      </c>
      <c r="N124" s="97"/>
      <c r="O124" s="97">
        <f>VLOOKUP(I124,'[1]LOOK UP'!$A$1:$B$65, 2, FALSE)</f>
        <v>0</v>
      </c>
      <c r="P124" s="17">
        <f>SUM(J124:O124)</f>
        <v>0</v>
      </c>
      <c r="Q124" s="49">
        <f>P124-(SMALL(J124:O124, 1))</f>
        <v>0</v>
      </c>
    </row>
    <row r="125" spans="1:17">
      <c r="A125" s="6">
        <v>119</v>
      </c>
      <c r="B125" s="17"/>
      <c r="C125" s="8"/>
      <c r="D125" s="123"/>
      <c r="E125" s="28"/>
      <c r="F125" s="103"/>
      <c r="G125" s="103"/>
      <c r="H125" s="103"/>
      <c r="I125" s="28"/>
      <c r="J125" s="105">
        <f>VLOOKUP(D125,'[1]LOOK UP'!$A$1:$B$65, 2, FALSE)</f>
        <v>0</v>
      </c>
      <c r="K125" s="96">
        <f>VLOOKUP(E125,'[1]LOOK UP'!$A$1:$B$65, 2, FALSE)</f>
        <v>0</v>
      </c>
      <c r="L125" s="97">
        <f>VLOOKUP(F125,'[1]LOOK UP'!$A$1:$B$65, 2, FALSE)</f>
        <v>0</v>
      </c>
      <c r="M125" s="30">
        <f>VLOOKUP(G125,'[1]LOOK UP'!$A$1:$B$65, 2, FALSE)</f>
        <v>0</v>
      </c>
      <c r="N125" s="97"/>
      <c r="O125" s="97">
        <f>VLOOKUP(I125,'[1]LOOK UP'!$A$1:$B$65, 2, FALSE)</f>
        <v>0</v>
      </c>
      <c r="P125" s="17">
        <f>SUM(J125:O125)</f>
        <v>0</v>
      </c>
      <c r="Q125" s="49">
        <f>P125-(SMALL(J125:O125, 1))</f>
        <v>0</v>
      </c>
    </row>
    <row r="126" spans="1:17">
      <c r="A126" s="6">
        <v>120</v>
      </c>
      <c r="B126" s="17"/>
      <c r="C126" s="8"/>
      <c r="D126" s="123"/>
      <c r="E126" s="28"/>
      <c r="F126" s="103"/>
      <c r="G126" s="103"/>
      <c r="H126" s="103"/>
      <c r="I126" s="28"/>
      <c r="J126" s="105">
        <f>VLOOKUP(D126,'[1]LOOK UP'!$A$1:$B$65, 2, FALSE)</f>
        <v>0</v>
      </c>
      <c r="K126" s="96">
        <f>VLOOKUP(E126,'[1]LOOK UP'!$A$1:$B$65, 2, FALSE)</f>
        <v>0</v>
      </c>
      <c r="L126" s="97">
        <f>VLOOKUP(F126,'[1]LOOK UP'!$A$1:$B$65, 2, FALSE)</f>
        <v>0</v>
      </c>
      <c r="M126" s="30">
        <f>VLOOKUP(G126,'[1]LOOK UP'!$A$1:$B$65, 2, FALSE)</f>
        <v>0</v>
      </c>
      <c r="N126" s="97"/>
      <c r="O126" s="97">
        <f>VLOOKUP(I126,'[1]LOOK UP'!$A$1:$B$65, 2, FALSE)</f>
        <v>0</v>
      </c>
      <c r="P126" s="17">
        <f>SUM(J126:O126)</f>
        <v>0</v>
      </c>
      <c r="Q126" s="49">
        <f>P126-(SMALL(J126:O126, 1))</f>
        <v>0</v>
      </c>
    </row>
    <row r="127" spans="1:17">
      <c r="A127" s="6">
        <v>121</v>
      </c>
      <c r="B127" s="17"/>
      <c r="C127" s="8"/>
      <c r="D127" s="123"/>
      <c r="E127" s="28"/>
      <c r="F127" s="103"/>
      <c r="G127" s="103"/>
      <c r="H127" s="103"/>
      <c r="I127" s="28"/>
      <c r="J127" s="105">
        <f>VLOOKUP(D127,'[1]LOOK UP'!$A$1:$B$65, 2, FALSE)</f>
        <v>0</v>
      </c>
      <c r="K127" s="96">
        <f>VLOOKUP(E127,'[1]LOOK UP'!$A$1:$B$65, 2, FALSE)</f>
        <v>0</v>
      </c>
      <c r="L127" s="97">
        <f>VLOOKUP(F127,'[1]LOOK UP'!$A$1:$B$65, 2, FALSE)</f>
        <v>0</v>
      </c>
      <c r="M127" s="30">
        <f>VLOOKUP(G127,'[1]LOOK UP'!$A$1:$B$65, 2, FALSE)</f>
        <v>0</v>
      </c>
      <c r="N127" s="97"/>
      <c r="O127" s="97">
        <f>VLOOKUP(I127,'[1]LOOK UP'!$A$1:$B$65, 2, FALSE)</f>
        <v>0</v>
      </c>
      <c r="P127" s="17">
        <f>SUM(J127:O127)</f>
        <v>0</v>
      </c>
      <c r="Q127" s="49">
        <f>P127-(SMALL(J127:O127, 1))</f>
        <v>0</v>
      </c>
    </row>
    <row r="128" spans="1:17">
      <c r="A128" s="6">
        <v>122</v>
      </c>
      <c r="B128" s="17"/>
      <c r="C128" s="8"/>
      <c r="D128" s="123"/>
      <c r="E128" s="28"/>
      <c r="F128" s="103"/>
      <c r="G128" s="103"/>
      <c r="H128" s="103"/>
      <c r="I128" s="28"/>
      <c r="J128" s="105">
        <f>VLOOKUP(D128,'[1]LOOK UP'!$A$1:$B$65, 2, FALSE)</f>
        <v>0</v>
      </c>
      <c r="K128" s="96">
        <f>VLOOKUP(E128,'[1]LOOK UP'!$A$1:$B$65, 2, FALSE)</f>
        <v>0</v>
      </c>
      <c r="L128" s="97">
        <f>VLOOKUP(F128,'[1]LOOK UP'!$A$1:$B$65, 2, FALSE)</f>
        <v>0</v>
      </c>
      <c r="M128" s="30">
        <f>VLOOKUP(G128,'[1]LOOK UP'!$A$1:$B$65, 2, FALSE)</f>
        <v>0</v>
      </c>
      <c r="N128" s="97"/>
      <c r="O128" s="97">
        <f>VLOOKUP(I128,'[1]LOOK UP'!$A$1:$B$65, 2, FALSE)</f>
        <v>0</v>
      </c>
      <c r="P128" s="17">
        <f>SUM(J128:O128)</f>
        <v>0</v>
      </c>
      <c r="Q128" s="49">
        <f>P128-(SMALL(J128:O128, 1))</f>
        <v>0</v>
      </c>
    </row>
    <row r="129" spans="1:17">
      <c r="A129" s="6">
        <v>123</v>
      </c>
      <c r="B129" s="17"/>
      <c r="C129" s="8"/>
      <c r="D129" s="123"/>
      <c r="E129" s="28"/>
      <c r="F129" s="103"/>
      <c r="G129" s="103"/>
      <c r="H129" s="103"/>
      <c r="I129" s="28"/>
      <c r="J129" s="105">
        <f>VLOOKUP(D129,'[1]LOOK UP'!$A$1:$B$65, 2, FALSE)</f>
        <v>0</v>
      </c>
      <c r="K129" s="96">
        <f>VLOOKUP(E129,'[1]LOOK UP'!$A$1:$B$65, 2, FALSE)</f>
        <v>0</v>
      </c>
      <c r="L129" s="97">
        <f>VLOOKUP(F129,'[1]LOOK UP'!$A$1:$B$65, 2, FALSE)</f>
        <v>0</v>
      </c>
      <c r="M129" s="30">
        <f>VLOOKUP(G129,'[1]LOOK UP'!$A$1:$B$65, 2, FALSE)</f>
        <v>0</v>
      </c>
      <c r="N129" s="97"/>
      <c r="O129" s="97">
        <f>VLOOKUP(I129,'[1]LOOK UP'!$A$1:$B$65, 2, FALSE)</f>
        <v>0</v>
      </c>
      <c r="P129" s="17">
        <f>SUM(J129:O129)</f>
        <v>0</v>
      </c>
      <c r="Q129" s="49">
        <f>P129-(SMALL(J129:O129, 1))</f>
        <v>0</v>
      </c>
    </row>
    <row r="130" spans="1:17">
      <c r="A130" s="6">
        <v>124</v>
      </c>
      <c r="B130" s="17"/>
      <c r="C130" s="8"/>
      <c r="D130" s="123"/>
      <c r="E130" s="28"/>
      <c r="F130" s="103"/>
      <c r="G130" s="103"/>
      <c r="H130" s="103"/>
      <c r="I130" s="28"/>
      <c r="J130" s="105">
        <f>VLOOKUP(D130,'[1]LOOK UP'!$A$1:$B$65, 2, FALSE)</f>
        <v>0</v>
      </c>
      <c r="K130" s="96">
        <f>VLOOKUP(E130,'[1]LOOK UP'!$A$1:$B$65, 2, FALSE)</f>
        <v>0</v>
      </c>
      <c r="L130" s="97">
        <f>VLOOKUP(F130,'[1]LOOK UP'!$A$1:$B$65, 2, FALSE)</f>
        <v>0</v>
      </c>
      <c r="M130" s="30">
        <f>VLOOKUP(G130,'[1]LOOK UP'!$A$1:$B$65, 2, FALSE)</f>
        <v>0</v>
      </c>
      <c r="N130" s="97"/>
      <c r="O130" s="97">
        <f>VLOOKUP(I130,'[1]LOOK UP'!$A$1:$B$65, 2, FALSE)</f>
        <v>0</v>
      </c>
      <c r="P130" s="17">
        <f>SUM(J130:O130)</f>
        <v>0</v>
      </c>
      <c r="Q130" s="49">
        <f>P130-(SMALL(J130:O130, 1))</f>
        <v>0</v>
      </c>
    </row>
    <row r="131" spans="1:17">
      <c r="A131" s="6">
        <v>125</v>
      </c>
      <c r="B131" s="17"/>
      <c r="C131" s="8"/>
      <c r="D131" s="123"/>
      <c r="E131" s="28"/>
      <c r="F131" s="103"/>
      <c r="G131" s="103"/>
      <c r="H131" s="103"/>
      <c r="I131" s="28"/>
      <c r="J131" s="105">
        <f>VLOOKUP(D131,'[1]LOOK UP'!$A$1:$B$65, 2, FALSE)</f>
        <v>0</v>
      </c>
      <c r="K131" s="96">
        <f>VLOOKUP(E131,'[1]LOOK UP'!$A$1:$B$65, 2, FALSE)</f>
        <v>0</v>
      </c>
      <c r="L131" s="97">
        <f>VLOOKUP(F131,'[1]LOOK UP'!$A$1:$B$65, 2, FALSE)</f>
        <v>0</v>
      </c>
      <c r="M131" s="97"/>
      <c r="N131" s="97"/>
      <c r="O131" s="97">
        <f>VLOOKUP(I131,'[1]LOOK UP'!$A$1:$B$65, 2, FALSE)</f>
        <v>0</v>
      </c>
      <c r="P131" s="17">
        <f>SUM(J131:O131)</f>
        <v>0</v>
      </c>
      <c r="Q131" s="49">
        <f>P131-(SMALL(J131:O131, 1))</f>
        <v>0</v>
      </c>
    </row>
    <row r="132" spans="1:17">
      <c r="A132" s="6">
        <v>126</v>
      </c>
      <c r="B132" s="17"/>
      <c r="C132" s="8"/>
      <c r="D132" s="123"/>
      <c r="E132" s="28"/>
      <c r="F132" s="103"/>
      <c r="G132" s="103"/>
      <c r="H132" s="103"/>
      <c r="I132" s="28"/>
      <c r="J132" s="105">
        <f>VLOOKUP(D132,'[1]LOOK UP'!$A$1:$B$65, 2, FALSE)</f>
        <v>0</v>
      </c>
      <c r="K132" s="96">
        <f>VLOOKUP(E132,'[1]LOOK UP'!$A$1:$B$65, 2, FALSE)</f>
        <v>0</v>
      </c>
      <c r="L132" s="97">
        <f>VLOOKUP(F132,'[1]LOOK UP'!$A$1:$B$65, 2, FALSE)</f>
        <v>0</v>
      </c>
      <c r="M132" s="97"/>
      <c r="N132" s="97"/>
      <c r="O132" s="97">
        <f>VLOOKUP(I132,'[1]LOOK UP'!$A$1:$B$65, 2, FALSE)</f>
        <v>0</v>
      </c>
      <c r="P132" s="17">
        <f>SUM(J132:O132)</f>
        <v>0</v>
      </c>
      <c r="Q132" s="49">
        <f>P132-(SMALL(J132:O132, 1))</f>
        <v>0</v>
      </c>
    </row>
    <row r="133" spans="1:17">
      <c r="A133" s="6">
        <v>127</v>
      </c>
      <c r="B133" s="17"/>
      <c r="C133" s="8"/>
      <c r="D133" s="123"/>
      <c r="E133" s="28"/>
      <c r="F133" s="103"/>
      <c r="G133" s="103"/>
      <c r="H133" s="103"/>
      <c r="I133" s="28"/>
      <c r="J133" s="105">
        <f>VLOOKUP(D133,'[1]LOOK UP'!$A$1:$B$65, 2, FALSE)</f>
        <v>0</v>
      </c>
      <c r="K133" s="96">
        <f>VLOOKUP(E133,'[1]LOOK UP'!$A$1:$B$65, 2, FALSE)</f>
        <v>0</v>
      </c>
      <c r="L133" s="97">
        <f>VLOOKUP(F133,'[1]LOOK UP'!$A$1:$B$65, 2, FALSE)</f>
        <v>0</v>
      </c>
      <c r="M133" s="97"/>
      <c r="N133" s="97"/>
      <c r="O133" s="97">
        <f>VLOOKUP(I133,'[1]LOOK UP'!$A$1:$B$65, 2, FALSE)</f>
        <v>0</v>
      </c>
      <c r="P133" s="17">
        <f>SUM(J133:O133)</f>
        <v>0</v>
      </c>
      <c r="Q133" s="49">
        <f>P133-(SMALL(J133:O133, 1))</f>
        <v>0</v>
      </c>
    </row>
    <row r="134" spans="1:17">
      <c r="A134" s="6">
        <v>128</v>
      </c>
      <c r="B134" s="17"/>
      <c r="C134" s="8"/>
      <c r="D134" s="123"/>
      <c r="E134" s="28"/>
      <c r="F134" s="103"/>
      <c r="G134" s="103"/>
      <c r="H134" s="103"/>
      <c r="I134" s="28"/>
      <c r="J134" s="105">
        <f>VLOOKUP(D134,'[1]LOOK UP'!$A$1:$B$65, 2, FALSE)</f>
        <v>0</v>
      </c>
      <c r="K134" s="96">
        <f>VLOOKUP(E134,'[1]LOOK UP'!$A$1:$B$65, 2, FALSE)</f>
        <v>0</v>
      </c>
      <c r="L134" s="97">
        <f>VLOOKUP(F134,'[1]LOOK UP'!$A$1:$B$65, 2, FALSE)</f>
        <v>0</v>
      </c>
      <c r="M134" s="97"/>
      <c r="N134" s="97"/>
      <c r="O134" s="97">
        <f>VLOOKUP(I134,'[1]LOOK UP'!$A$1:$B$65, 2, FALSE)</f>
        <v>0</v>
      </c>
      <c r="P134" s="17">
        <f>SUM(J134:O134)</f>
        <v>0</v>
      </c>
      <c r="Q134" s="49">
        <f>P134-(SMALL(J134:O134, 1))</f>
        <v>0</v>
      </c>
    </row>
    <row r="135" spans="1:17">
      <c r="A135" s="6">
        <v>129</v>
      </c>
      <c r="B135" s="17"/>
      <c r="C135" s="8"/>
      <c r="D135" s="123"/>
      <c r="E135" s="28"/>
      <c r="F135" s="103"/>
      <c r="G135" s="103"/>
      <c r="H135" s="103"/>
      <c r="I135" s="28"/>
      <c r="J135" s="105">
        <f>VLOOKUP(D135,'[1]LOOK UP'!$A$1:$B$65, 2, FALSE)</f>
        <v>0</v>
      </c>
      <c r="K135" s="96">
        <f>VLOOKUP(E135,'[1]LOOK UP'!$A$1:$B$65, 2, FALSE)</f>
        <v>0</v>
      </c>
      <c r="L135" s="97">
        <f>VLOOKUP(F135,'[1]LOOK UP'!$A$1:$B$65, 2, FALSE)</f>
        <v>0</v>
      </c>
      <c r="M135" s="97"/>
      <c r="N135" s="97"/>
      <c r="O135" s="97">
        <f>VLOOKUP(I135,'[1]LOOK UP'!$A$1:$B$65, 2, FALSE)</f>
        <v>0</v>
      </c>
      <c r="P135" s="17">
        <f>SUM(J135:O135)</f>
        <v>0</v>
      </c>
      <c r="Q135" s="49">
        <f>P135-(SMALL(J135:O135, 1))</f>
        <v>0</v>
      </c>
    </row>
    <row r="136" spans="1:17">
      <c r="A136" s="6">
        <v>130</v>
      </c>
      <c r="B136" s="17"/>
      <c r="C136" s="8"/>
      <c r="D136" s="123"/>
      <c r="E136" s="28"/>
      <c r="F136" s="103"/>
      <c r="G136" s="103"/>
      <c r="H136" s="103"/>
      <c r="I136" s="28"/>
      <c r="J136" s="105">
        <f>VLOOKUP(D136,'[1]LOOK UP'!$A$1:$B$65, 2, FALSE)</f>
        <v>0</v>
      </c>
      <c r="K136" s="96">
        <f>VLOOKUP(E136,'[1]LOOK UP'!$A$1:$B$65, 2, FALSE)</f>
        <v>0</v>
      </c>
      <c r="L136" s="97">
        <f>VLOOKUP(F136,'[1]LOOK UP'!$A$1:$B$65, 2, FALSE)</f>
        <v>0</v>
      </c>
      <c r="M136" s="97"/>
      <c r="N136" s="97"/>
      <c r="O136" s="97">
        <f>VLOOKUP(I136,'[1]LOOK UP'!$A$1:$B$65, 2, FALSE)</f>
        <v>0</v>
      </c>
      <c r="P136" s="17">
        <f>SUM(J136:O136)</f>
        <v>0</v>
      </c>
      <c r="Q136" s="49">
        <f>P136-(SMALL(J136:O136, 1))</f>
        <v>0</v>
      </c>
    </row>
    <row r="137" spans="1:17">
      <c r="A137" s="6">
        <v>131</v>
      </c>
      <c r="B137" s="17"/>
      <c r="C137" s="8"/>
      <c r="D137" s="123"/>
      <c r="E137" s="28"/>
      <c r="F137" s="103"/>
      <c r="G137" s="103"/>
      <c r="H137" s="103"/>
      <c r="I137" s="28"/>
      <c r="J137" s="105">
        <f>VLOOKUP(D137,'[1]LOOK UP'!$A$1:$B$65, 2, FALSE)</f>
        <v>0</v>
      </c>
      <c r="K137" s="96">
        <f>VLOOKUP(E137,'[1]LOOK UP'!$A$1:$B$65, 2, FALSE)</f>
        <v>0</v>
      </c>
      <c r="L137" s="97">
        <f>VLOOKUP(F137,'[1]LOOK UP'!$A$1:$B$65, 2, FALSE)</f>
        <v>0</v>
      </c>
      <c r="M137" s="97"/>
      <c r="N137" s="97"/>
      <c r="O137" s="97">
        <f>VLOOKUP(I137,'[1]LOOK UP'!$A$1:$B$65, 2, FALSE)</f>
        <v>0</v>
      </c>
      <c r="P137" s="17">
        <f>SUM(J137:O137)</f>
        <v>0</v>
      </c>
      <c r="Q137" s="49">
        <f>P137-(SMALL(J137:O137, 1))</f>
        <v>0</v>
      </c>
    </row>
    <row r="138" spans="1:17">
      <c r="A138" s="6">
        <v>132</v>
      </c>
      <c r="B138" s="2"/>
      <c r="C138" s="39"/>
      <c r="D138" s="122"/>
      <c r="E138" s="98"/>
      <c r="F138" s="103"/>
      <c r="G138" s="103"/>
      <c r="H138" s="103"/>
      <c r="I138" s="98"/>
      <c r="J138" s="125">
        <f>VLOOKUP(D138,'[1]LOOK UP'!$A$1:$B$65, 2, FALSE)</f>
        <v>0</v>
      </c>
      <c r="K138" s="120">
        <f>VLOOKUP(E138,'[1]LOOK UP'!$A$1:$B$65, 2, FALSE)</f>
        <v>0</v>
      </c>
      <c r="L138" s="121">
        <f>VLOOKUP(F138,'[1]LOOK UP'!$A$1:$B$65, 2, FALSE)</f>
        <v>0</v>
      </c>
      <c r="M138" s="121"/>
      <c r="N138" s="121"/>
      <c r="O138" s="121">
        <f>VLOOKUP(I138,'[1]LOOK UP'!$A$1:$B$65, 2, FALSE)</f>
        <v>0</v>
      </c>
      <c r="P138" s="17">
        <f>SUM(J138:O138)</f>
        <v>0</v>
      </c>
      <c r="Q138" s="49">
        <f>P138-(SMALL(J138:O138, 1))</f>
        <v>0</v>
      </c>
    </row>
    <row r="139" spans="1:17">
      <c r="A139" s="6">
        <v>133</v>
      </c>
      <c r="B139" s="17"/>
      <c r="C139" s="8"/>
      <c r="D139" s="123"/>
      <c r="E139" s="28"/>
      <c r="F139" s="103"/>
      <c r="G139" s="103"/>
      <c r="H139" s="103"/>
      <c r="I139" s="28"/>
      <c r="J139" s="93">
        <f>VLOOKUP(D139,'[1]LOOK UP'!$A$1:$B$65, 2, FALSE)</f>
        <v>0</v>
      </c>
      <c r="K139" s="94">
        <f>VLOOKUP(E139,'[1]LOOK UP'!$A$1:$B$65, 2, FALSE)</f>
        <v>0</v>
      </c>
      <c r="L139" s="32">
        <f>VLOOKUP(F139,'[1]LOOK UP'!$A$1:$B$65, 2, FALSE)</f>
        <v>0</v>
      </c>
      <c r="M139" s="32"/>
      <c r="N139" s="32"/>
      <c r="O139" s="32">
        <f>VLOOKUP(I139,'[1]LOOK UP'!$A$1:$B$65, 2, FALSE)</f>
        <v>0</v>
      </c>
      <c r="P139" s="17">
        <f>SUM(J139:O139)</f>
        <v>0</v>
      </c>
      <c r="Q139" s="49">
        <f>P139-(SMALL(J139:O139, 1))</f>
        <v>0</v>
      </c>
    </row>
    <row r="140" spans="1:17" ht="16.149999999999999" thickBot="1">
      <c r="A140" s="6">
        <v>134</v>
      </c>
      <c r="B140" s="2"/>
      <c r="C140" s="41"/>
      <c r="D140" s="122"/>
      <c r="E140" s="60"/>
      <c r="F140" s="60"/>
      <c r="G140" s="60"/>
      <c r="H140" s="60"/>
      <c r="I140" s="60"/>
      <c r="J140" s="125">
        <f>VLOOKUP(D140,'[1]LOOK UP'!$A$1:$B$65, 2, FALSE)</f>
        <v>0</v>
      </c>
      <c r="K140" s="120">
        <f>VLOOKUP(E140,'[1]LOOK UP'!$A$1:$B$65, 2, FALSE)</f>
        <v>0</v>
      </c>
      <c r="L140" s="121">
        <f>VLOOKUP(F140,'[1]LOOK UP'!$A$1:$B$65, 2, FALSE)</f>
        <v>0</v>
      </c>
      <c r="M140" s="121"/>
      <c r="N140" s="121"/>
      <c r="O140" s="121">
        <f>VLOOKUP(I140,'[1]LOOK UP'!$A$1:$B$65, 2, FALSE)</f>
        <v>0</v>
      </c>
      <c r="P140" s="17">
        <f>SUM(J140:O140)</f>
        <v>0</v>
      </c>
      <c r="Q140" s="49">
        <f>P140-(SMALL(J140:O140, 1))</f>
        <v>0</v>
      </c>
    </row>
    <row r="141" spans="1:17">
      <c r="A141" s="6"/>
    </row>
    <row r="142" spans="1:17">
      <c r="A142" s="6"/>
    </row>
    <row r="143" spans="1:17">
      <c r="A143" s="6"/>
    </row>
    <row r="144" spans="1:17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</sheetData>
  <mergeCells count="3">
    <mergeCell ref="C1:C4"/>
    <mergeCell ref="D1:O4"/>
    <mergeCell ref="A5:C6"/>
  </mergeCells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9"/>
  <sheetViews>
    <sheetView workbookViewId="0"/>
  </sheetViews>
  <sheetFormatPr defaultColWidth="9.140625" defaultRowHeight="15.6"/>
  <cols>
    <col min="1" max="1" width="7.140625" customWidth="1"/>
    <col min="2" max="2" width="25.5703125" bestFit="1" customWidth="1"/>
    <col min="3" max="3" width="31" bestFit="1" customWidth="1"/>
    <col min="4" max="5" width="9.42578125" customWidth="1"/>
    <col min="6" max="6" width="14.85546875" customWidth="1"/>
    <col min="7" max="13" width="9.42578125" customWidth="1"/>
    <col min="14" max="14" width="12.85546875" customWidth="1"/>
    <col min="15" max="15" width="15.140625" style="4" bestFit="1" customWidth="1"/>
  </cols>
  <sheetData>
    <row r="1" spans="1:15" ht="15" customHeight="1">
      <c r="B1" s="5"/>
      <c r="C1" s="132"/>
      <c r="D1" s="134" t="s">
        <v>283</v>
      </c>
      <c r="E1" s="134"/>
      <c r="F1" s="134"/>
      <c r="G1" s="134"/>
      <c r="H1" s="134"/>
      <c r="I1" s="134"/>
      <c r="J1" s="134"/>
      <c r="K1" s="134"/>
      <c r="L1" s="134"/>
      <c r="M1" s="134"/>
      <c r="N1" s="7"/>
    </row>
    <row r="2" spans="1:15" ht="15.75" customHeight="1">
      <c r="B2" s="5"/>
      <c r="C2" s="132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7"/>
    </row>
    <row r="3" spans="1:15" ht="15.75" customHeight="1">
      <c r="B3" s="5"/>
      <c r="C3" s="132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7"/>
    </row>
    <row r="4" spans="1:15" ht="15.75" customHeight="1" thickBot="1">
      <c r="B4" s="5"/>
      <c r="C4" s="132"/>
      <c r="D4" s="134"/>
      <c r="E4" s="134"/>
      <c r="F4" s="134"/>
      <c r="G4" s="134"/>
      <c r="H4" s="134"/>
      <c r="I4" s="135"/>
      <c r="J4" s="135"/>
      <c r="K4" s="135"/>
      <c r="L4" s="135"/>
      <c r="M4" s="135"/>
      <c r="N4" s="7"/>
    </row>
    <row r="5" spans="1:15" s="3" customFormat="1" ht="18.75" customHeight="1">
      <c r="A5" s="147" t="s">
        <v>304</v>
      </c>
      <c r="B5" s="148"/>
      <c r="C5" s="149"/>
      <c r="D5" s="19" t="s">
        <v>1</v>
      </c>
      <c r="E5" s="20" t="s">
        <v>2</v>
      </c>
      <c r="F5" s="20" t="s">
        <v>3</v>
      </c>
      <c r="G5" s="20" t="s">
        <v>4</v>
      </c>
      <c r="H5" s="12" t="s">
        <v>5</v>
      </c>
      <c r="I5" s="37" t="s">
        <v>1</v>
      </c>
      <c r="J5" s="20" t="s">
        <v>2</v>
      </c>
      <c r="K5" s="20" t="s">
        <v>3</v>
      </c>
      <c r="L5" s="20" t="s">
        <v>4</v>
      </c>
      <c r="M5" s="12" t="s">
        <v>5</v>
      </c>
      <c r="O5" s="4"/>
    </row>
    <row r="6" spans="1:15" s="3" customFormat="1" ht="43.15">
      <c r="A6" s="150"/>
      <c r="B6" s="151"/>
      <c r="C6" s="152"/>
      <c r="D6" s="26" t="s">
        <v>285</v>
      </c>
      <c r="E6" s="27" t="s">
        <v>286</v>
      </c>
      <c r="F6" s="27" t="s">
        <v>287</v>
      </c>
      <c r="G6" s="27" t="s">
        <v>288</v>
      </c>
      <c r="H6" s="27" t="s">
        <v>289</v>
      </c>
      <c r="I6" s="26" t="str">
        <f>D6</f>
        <v>Gifford Road Race</v>
      </c>
      <c r="J6" s="27" t="str">
        <f>E6</f>
        <v>Alford RR</v>
      </c>
      <c r="K6" s="27" t="str">
        <f>F6</f>
        <v>Drummond Trophy</v>
      </c>
      <c r="L6" s="27" t="str">
        <f>G6</f>
        <v xml:space="preserve">Hugh Dornan Memorial </v>
      </c>
      <c r="M6" s="27" t="str">
        <f>H6</f>
        <v>Alford Legacy</v>
      </c>
    </row>
    <row r="7" spans="1:15" s="3" customFormat="1" ht="14.45" customHeight="1">
      <c r="A7" s="13" t="s">
        <v>13</v>
      </c>
      <c r="B7" s="50" t="s">
        <v>14</v>
      </c>
      <c r="C7" s="51" t="s">
        <v>15</v>
      </c>
      <c r="D7" s="52" t="s">
        <v>16</v>
      </c>
      <c r="E7" s="53" t="s">
        <v>17</v>
      </c>
      <c r="F7" s="53" t="s">
        <v>18</v>
      </c>
      <c r="G7" s="53" t="s">
        <v>21</v>
      </c>
      <c r="H7" s="54" t="s">
        <v>290</v>
      </c>
      <c r="I7" s="50" t="s">
        <v>291</v>
      </c>
      <c r="J7" s="53" t="s">
        <v>292</v>
      </c>
      <c r="K7" s="53" t="s">
        <v>293</v>
      </c>
      <c r="L7" s="53" t="s">
        <v>294</v>
      </c>
      <c r="M7" s="54" t="s">
        <v>295</v>
      </c>
      <c r="N7" s="55" t="s">
        <v>28</v>
      </c>
      <c r="O7" s="56" t="s">
        <v>305</v>
      </c>
    </row>
    <row r="8" spans="1:15" ht="15.75" customHeight="1">
      <c r="A8" s="38">
        <v>1</v>
      </c>
      <c r="B8" s="17" t="s">
        <v>306</v>
      </c>
      <c r="C8" s="8" t="s">
        <v>301</v>
      </c>
      <c r="D8" s="14">
        <v>1</v>
      </c>
      <c r="E8" s="2"/>
      <c r="F8" s="86"/>
      <c r="G8" s="29"/>
      <c r="H8" s="39"/>
      <c r="I8" s="9">
        <f>VLOOKUP(D8,'LOOK UP'!$A$1:$B$44, 2, FALSE)</f>
        <v>35</v>
      </c>
      <c r="J8" s="32">
        <f>VLOOKUP(E8,'LOOK UP'!$A$1:$B$44, 2, FALSE)</f>
        <v>0</v>
      </c>
      <c r="K8" s="32">
        <f>VLOOKUP(F8,'LOOK UP'!$A$1:$B$44, 2, FALSE)</f>
        <v>0</v>
      </c>
      <c r="L8" s="32">
        <f>VLOOKUP(G8,'LOOK UP'!$A$1:$B$44, 2, FALSE)</f>
        <v>0</v>
      </c>
      <c r="M8" s="33">
        <f>VLOOKUP(H8,'LOOK UP'!$A$1:$B$44, 2, FALSE)</f>
        <v>0</v>
      </c>
      <c r="N8" s="17">
        <f t="shared" ref="N8:N39" si="0">SUM(I8:M8)</f>
        <v>35</v>
      </c>
      <c r="O8" s="49">
        <f t="shared" ref="O8:O39" si="1">N8-(SMALL(I8:M8, 1))</f>
        <v>35</v>
      </c>
    </row>
    <row r="9" spans="1:15" ht="15.75" customHeight="1">
      <c r="A9" s="38">
        <v>2</v>
      </c>
      <c r="B9" s="17" t="s">
        <v>307</v>
      </c>
      <c r="C9" s="8" t="s">
        <v>83</v>
      </c>
      <c r="D9" s="14">
        <v>2</v>
      </c>
      <c r="E9" s="2"/>
      <c r="F9" s="86"/>
      <c r="G9" s="29"/>
      <c r="H9" s="39"/>
      <c r="I9" s="9">
        <f>VLOOKUP(D9,'LOOK UP'!$A$1:$B$44, 2, FALSE)</f>
        <v>30</v>
      </c>
      <c r="J9" s="32">
        <f>VLOOKUP(E9,'LOOK UP'!$A$1:$B$44, 2, FALSE)</f>
        <v>0</v>
      </c>
      <c r="K9" s="32">
        <f>VLOOKUP(F9,'LOOK UP'!$A$1:$B$44, 2, FALSE)</f>
        <v>0</v>
      </c>
      <c r="L9" s="32">
        <f>VLOOKUP(G9,'LOOK UP'!$A$1:$B$44, 2, FALSE)</f>
        <v>0</v>
      </c>
      <c r="M9" s="33">
        <f>VLOOKUP(H9,'LOOK UP'!$A$1:$B$44, 2, FALSE)</f>
        <v>0</v>
      </c>
      <c r="N9" s="17">
        <f t="shared" si="0"/>
        <v>30</v>
      </c>
      <c r="O9" s="49">
        <f t="shared" si="1"/>
        <v>30</v>
      </c>
    </row>
    <row r="10" spans="1:15" ht="15.75" customHeight="1">
      <c r="A10" s="38">
        <v>3</v>
      </c>
      <c r="B10" s="17" t="s">
        <v>308</v>
      </c>
      <c r="C10" s="8" t="s">
        <v>221</v>
      </c>
      <c r="D10" s="14">
        <v>3</v>
      </c>
      <c r="E10" s="2"/>
      <c r="F10" s="86"/>
      <c r="G10" s="29"/>
      <c r="H10" s="39"/>
      <c r="I10" s="9">
        <f>VLOOKUP(D10,'LOOK UP'!$A$1:$B$44, 2, FALSE)</f>
        <v>25</v>
      </c>
      <c r="J10" s="32">
        <f>VLOOKUP(E10,'LOOK UP'!$A$1:$B$44, 2, FALSE)</f>
        <v>0</v>
      </c>
      <c r="K10" s="32">
        <f>VLOOKUP(F10,'LOOK UP'!$A$1:$B$44, 2, FALSE)</f>
        <v>0</v>
      </c>
      <c r="L10" s="32">
        <f>VLOOKUP(G10,'LOOK UP'!$A$1:$B$44, 2, FALSE)</f>
        <v>0</v>
      </c>
      <c r="M10" s="33">
        <f>VLOOKUP(H10,'LOOK UP'!$A$1:$B$44, 2, FALSE)</f>
        <v>0</v>
      </c>
      <c r="N10" s="17">
        <f t="shared" si="0"/>
        <v>25</v>
      </c>
      <c r="O10" s="49">
        <f t="shared" si="1"/>
        <v>25</v>
      </c>
    </row>
    <row r="11" spans="1:15" ht="15.75" customHeight="1">
      <c r="A11" s="38">
        <v>4</v>
      </c>
      <c r="B11" s="17" t="s">
        <v>309</v>
      </c>
      <c r="C11" s="8" t="s">
        <v>83</v>
      </c>
      <c r="D11" s="14">
        <v>4</v>
      </c>
      <c r="E11" s="2"/>
      <c r="F11" s="86"/>
      <c r="G11" s="29"/>
      <c r="H11" s="39"/>
      <c r="I11" s="9">
        <f>VLOOKUP(D11,'LOOK UP'!$A$1:$B$44, 2, FALSE)</f>
        <v>23</v>
      </c>
      <c r="J11" s="32">
        <f>VLOOKUP(E11,'LOOK UP'!$A$1:$B$44, 2, FALSE)</f>
        <v>0</v>
      </c>
      <c r="K11" s="32">
        <f>VLOOKUP(F11,'LOOK UP'!$A$1:$B$44, 2, FALSE)</f>
        <v>0</v>
      </c>
      <c r="L11" s="32">
        <f>VLOOKUP(G11,'LOOK UP'!$A$1:$B$44, 2, FALSE)</f>
        <v>0</v>
      </c>
      <c r="M11" s="33">
        <f>VLOOKUP(H11,'LOOK UP'!$A$1:$B$44, 2, FALSE)</f>
        <v>0</v>
      </c>
      <c r="N11" s="17">
        <f t="shared" si="0"/>
        <v>23</v>
      </c>
      <c r="O11" s="49">
        <f t="shared" si="1"/>
        <v>23</v>
      </c>
    </row>
    <row r="12" spans="1:15" ht="15.75" customHeight="1">
      <c r="A12" s="38">
        <v>5</v>
      </c>
      <c r="B12" s="17" t="s">
        <v>310</v>
      </c>
      <c r="C12" s="8" t="s">
        <v>83</v>
      </c>
      <c r="D12" s="14">
        <v>5</v>
      </c>
      <c r="E12" s="2"/>
      <c r="F12" s="86"/>
      <c r="G12" s="29"/>
      <c r="H12" s="39"/>
      <c r="I12" s="9">
        <f>VLOOKUP(D12,'LOOK UP'!$A$1:$B$44, 2, FALSE)</f>
        <v>21</v>
      </c>
      <c r="J12" s="32">
        <f>VLOOKUP(E12,'LOOK UP'!$A$1:$B$44, 2, FALSE)</f>
        <v>0</v>
      </c>
      <c r="K12" s="32">
        <f>VLOOKUP(F12,'LOOK UP'!$A$1:$B$44, 2, FALSE)</f>
        <v>0</v>
      </c>
      <c r="L12" s="32">
        <f>VLOOKUP(G12,'LOOK UP'!$A$1:$B$44, 2, FALSE)</f>
        <v>0</v>
      </c>
      <c r="M12" s="33">
        <f>VLOOKUP(H12,'LOOK UP'!$A$1:$B$44, 2, FALSE)</f>
        <v>0</v>
      </c>
      <c r="N12" s="17">
        <f t="shared" si="0"/>
        <v>21</v>
      </c>
      <c r="O12" s="49">
        <f t="shared" si="1"/>
        <v>21</v>
      </c>
    </row>
    <row r="13" spans="1:15" ht="15.75" customHeight="1">
      <c r="A13" s="38">
        <v>6</v>
      </c>
      <c r="B13" s="17" t="s">
        <v>311</v>
      </c>
      <c r="C13" s="8" t="s">
        <v>312</v>
      </c>
      <c r="D13" s="14" t="s">
        <v>313</v>
      </c>
      <c r="E13" s="2"/>
      <c r="F13" s="29"/>
      <c r="G13" s="29"/>
      <c r="H13" s="39"/>
      <c r="I13" s="9">
        <f>VLOOKUP(D13,'LOOK UP'!$A$1:$B$44, 2, FALSE)</f>
        <v>0</v>
      </c>
      <c r="J13" s="32">
        <f>VLOOKUP(E13,'LOOK UP'!$A$1:$B$44, 2, FALSE)</f>
        <v>0</v>
      </c>
      <c r="K13" s="32">
        <f>VLOOKUP(F13,'LOOK UP'!$A$1:$B$44, 2, FALSE)</f>
        <v>0</v>
      </c>
      <c r="L13" s="32">
        <f>VLOOKUP(G13,'LOOK UP'!$A$1:$B$44, 2, FALSE)</f>
        <v>0</v>
      </c>
      <c r="M13" s="33">
        <f>VLOOKUP(H13,'LOOK UP'!$A$1:$B$44, 2, FALSE)</f>
        <v>0</v>
      </c>
      <c r="N13" s="17">
        <f t="shared" si="0"/>
        <v>0</v>
      </c>
      <c r="O13" s="49">
        <f t="shared" si="1"/>
        <v>0</v>
      </c>
    </row>
    <row r="14" spans="1:15" ht="15.75" customHeight="1">
      <c r="A14" s="38">
        <v>7</v>
      </c>
      <c r="B14" s="17"/>
      <c r="C14" s="8"/>
      <c r="D14" s="14"/>
      <c r="E14" s="2"/>
      <c r="F14" s="86"/>
      <c r="G14" s="29"/>
      <c r="H14" s="39"/>
      <c r="I14" s="9">
        <f>VLOOKUP(D14,'LOOK UP'!$A$1:$B$44, 2, FALSE)</f>
        <v>0</v>
      </c>
      <c r="J14" s="32">
        <f>VLOOKUP(E14,'LOOK UP'!$A$1:$B$44, 2, FALSE)</f>
        <v>0</v>
      </c>
      <c r="K14" s="32">
        <f>VLOOKUP(F14,'LOOK UP'!$A$1:$B$44, 2, FALSE)</f>
        <v>0</v>
      </c>
      <c r="L14" s="32">
        <f>VLOOKUP(G14,'LOOK UP'!$A$1:$B$44, 2, FALSE)</f>
        <v>0</v>
      </c>
      <c r="M14" s="33">
        <f>VLOOKUP(H14,'LOOK UP'!$A$1:$B$44, 2, FALSE)</f>
        <v>0</v>
      </c>
      <c r="N14" s="17">
        <f t="shared" si="0"/>
        <v>0</v>
      </c>
      <c r="O14" s="49">
        <f t="shared" si="1"/>
        <v>0</v>
      </c>
    </row>
    <row r="15" spans="1:15" ht="15.75" customHeight="1">
      <c r="A15" s="38">
        <v>8</v>
      </c>
      <c r="B15" s="17"/>
      <c r="C15" s="8"/>
      <c r="D15" s="14"/>
      <c r="E15" s="2"/>
      <c r="F15" s="29"/>
      <c r="G15" s="29"/>
      <c r="H15" s="39"/>
      <c r="I15" s="9">
        <f>VLOOKUP(D15,'LOOK UP'!$A$1:$B$44, 2, FALSE)</f>
        <v>0</v>
      </c>
      <c r="J15" s="32">
        <f>VLOOKUP(E15,'LOOK UP'!$A$1:$B$44, 2, FALSE)</f>
        <v>0</v>
      </c>
      <c r="K15" s="32">
        <f>VLOOKUP(F15,'LOOK UP'!$A$1:$B$44, 2, FALSE)</f>
        <v>0</v>
      </c>
      <c r="L15" s="32">
        <f>VLOOKUP(G15,'LOOK UP'!$A$1:$B$44, 2, FALSE)</f>
        <v>0</v>
      </c>
      <c r="M15" s="33">
        <f>VLOOKUP(H15,'LOOK UP'!$A$1:$B$44, 2, FALSE)</f>
        <v>0</v>
      </c>
      <c r="N15" s="17">
        <f t="shared" si="0"/>
        <v>0</v>
      </c>
      <c r="O15" s="49">
        <f t="shared" si="1"/>
        <v>0</v>
      </c>
    </row>
    <row r="16" spans="1:15" ht="15.75" customHeight="1">
      <c r="A16" s="38">
        <v>9</v>
      </c>
      <c r="B16" s="17"/>
      <c r="C16" s="8"/>
      <c r="D16" s="14"/>
      <c r="E16" s="2"/>
      <c r="F16" s="87"/>
      <c r="G16" s="8"/>
      <c r="H16" s="39"/>
      <c r="I16" s="9">
        <f>VLOOKUP(D16,'LOOK UP'!$A$1:$B$44, 2, FALSE)</f>
        <v>0</v>
      </c>
      <c r="J16" s="32">
        <f>VLOOKUP(E16,'LOOK UP'!$A$1:$B$44, 2, FALSE)</f>
        <v>0</v>
      </c>
      <c r="K16" s="32">
        <f>VLOOKUP(F16,'LOOK UP'!$A$1:$B$44, 2, FALSE)</f>
        <v>0</v>
      </c>
      <c r="L16" s="32">
        <f>VLOOKUP(G16,'LOOK UP'!$A$1:$B$44, 2, FALSE)</f>
        <v>0</v>
      </c>
      <c r="M16" s="33">
        <f>VLOOKUP(H16,'LOOK UP'!$A$1:$B$44, 2, FALSE)</f>
        <v>0</v>
      </c>
      <c r="N16" s="17">
        <f t="shared" si="0"/>
        <v>0</v>
      </c>
      <c r="O16" s="49">
        <f t="shared" si="1"/>
        <v>0</v>
      </c>
    </row>
    <row r="17" spans="1:15" ht="15.75" customHeight="1">
      <c r="A17" s="38">
        <v>10</v>
      </c>
      <c r="B17" s="17"/>
      <c r="C17" s="8"/>
      <c r="D17" s="14"/>
      <c r="E17" s="2"/>
      <c r="F17" s="86"/>
      <c r="G17" s="29"/>
      <c r="H17" s="39"/>
      <c r="I17" s="9">
        <f>VLOOKUP(D17,'LOOK UP'!$A$1:$B$44, 2, FALSE)</f>
        <v>0</v>
      </c>
      <c r="J17" s="32">
        <f>VLOOKUP(E17,'LOOK UP'!$A$1:$B$44, 2, FALSE)</f>
        <v>0</v>
      </c>
      <c r="K17" s="32">
        <f>VLOOKUP(F17,'LOOK UP'!$A$1:$B$44, 2, FALSE)</f>
        <v>0</v>
      </c>
      <c r="L17" s="32">
        <f>VLOOKUP(G17,'LOOK UP'!$A$1:$B$44, 2, FALSE)</f>
        <v>0</v>
      </c>
      <c r="M17" s="33">
        <f>VLOOKUP(H17,'LOOK UP'!$A$1:$B$44, 2, FALSE)</f>
        <v>0</v>
      </c>
      <c r="N17" s="17">
        <f t="shared" si="0"/>
        <v>0</v>
      </c>
      <c r="O17" s="49">
        <f t="shared" si="1"/>
        <v>0</v>
      </c>
    </row>
    <row r="18" spans="1:15" ht="15.75" customHeight="1">
      <c r="A18" s="38">
        <v>16</v>
      </c>
      <c r="B18" s="17"/>
      <c r="C18" s="8"/>
      <c r="D18" s="14"/>
      <c r="E18" s="2"/>
      <c r="F18" s="29"/>
      <c r="G18" s="29"/>
      <c r="H18" s="39"/>
      <c r="I18" s="9">
        <f>VLOOKUP(D18,'LOOK UP'!$A$1:$B$44, 2, FALSE)</f>
        <v>0</v>
      </c>
      <c r="J18" s="32">
        <f>VLOOKUP(E18,'LOOK UP'!$A$1:$B$44, 2, FALSE)</f>
        <v>0</v>
      </c>
      <c r="K18" s="32">
        <f>VLOOKUP(F18,'LOOK UP'!$A$1:$B$44, 2, FALSE)</f>
        <v>0</v>
      </c>
      <c r="L18" s="32">
        <f>VLOOKUP(G18,'LOOK UP'!$A$1:$B$44, 2, FALSE)</f>
        <v>0</v>
      </c>
      <c r="M18" s="33">
        <f>VLOOKUP(H18,'LOOK UP'!$A$1:$B$44, 2, FALSE)</f>
        <v>0</v>
      </c>
      <c r="N18" s="17">
        <f t="shared" si="0"/>
        <v>0</v>
      </c>
      <c r="O18" s="49">
        <f t="shared" si="1"/>
        <v>0</v>
      </c>
    </row>
    <row r="19" spans="1:15">
      <c r="A19" s="38">
        <v>17</v>
      </c>
      <c r="B19" s="17"/>
      <c r="C19" s="8"/>
      <c r="D19" s="14"/>
      <c r="E19" s="2"/>
      <c r="F19" s="87"/>
      <c r="G19" s="8"/>
      <c r="H19" s="39"/>
      <c r="I19" s="9">
        <f>VLOOKUP(D19,'LOOK UP'!$A$1:$B$44, 2, FALSE)</f>
        <v>0</v>
      </c>
      <c r="J19" s="32">
        <f>VLOOKUP(E19,'LOOK UP'!$A$1:$B$44, 2, FALSE)</f>
        <v>0</v>
      </c>
      <c r="K19" s="32">
        <f>VLOOKUP(F19,'LOOK UP'!$A$1:$B$44, 2, FALSE)</f>
        <v>0</v>
      </c>
      <c r="L19" s="32">
        <f>VLOOKUP(G19,'LOOK UP'!$A$1:$B$44, 2, FALSE)</f>
        <v>0</v>
      </c>
      <c r="M19" s="33">
        <f>VLOOKUP(H19,'LOOK UP'!$A$1:$B$44, 2, FALSE)</f>
        <v>0</v>
      </c>
      <c r="N19" s="17">
        <f t="shared" si="0"/>
        <v>0</v>
      </c>
      <c r="O19" s="49">
        <f t="shared" si="1"/>
        <v>0</v>
      </c>
    </row>
    <row r="20" spans="1:15">
      <c r="A20" s="38">
        <v>18</v>
      </c>
      <c r="B20" s="17"/>
      <c r="C20" s="8"/>
      <c r="D20" s="14"/>
      <c r="E20" s="2"/>
      <c r="F20" s="87"/>
      <c r="G20" s="8"/>
      <c r="H20" s="39"/>
      <c r="I20" s="9">
        <f>VLOOKUP(D20,'LOOK UP'!$A$1:$B$44, 2, FALSE)</f>
        <v>0</v>
      </c>
      <c r="J20" s="32">
        <f>VLOOKUP(E20,'LOOK UP'!$A$1:$B$44, 2, FALSE)</f>
        <v>0</v>
      </c>
      <c r="K20" s="32">
        <f>VLOOKUP(F20,'LOOK UP'!$A$1:$B$44, 2, FALSE)</f>
        <v>0</v>
      </c>
      <c r="L20" s="32">
        <f>VLOOKUP(G20,'LOOK UP'!$A$1:$B$44, 2, FALSE)</f>
        <v>0</v>
      </c>
      <c r="M20" s="33">
        <f>VLOOKUP(H20,'LOOK UP'!$A$1:$B$44, 2, FALSE)</f>
        <v>0</v>
      </c>
      <c r="N20" s="17">
        <f t="shared" si="0"/>
        <v>0</v>
      </c>
      <c r="O20" s="49">
        <f t="shared" si="1"/>
        <v>0</v>
      </c>
    </row>
    <row r="21" spans="1:15">
      <c r="A21" s="38">
        <v>19</v>
      </c>
      <c r="B21" s="17"/>
      <c r="C21" s="8"/>
      <c r="D21" s="14"/>
      <c r="E21" s="2"/>
      <c r="F21" s="86"/>
      <c r="G21" s="29"/>
      <c r="H21" s="39"/>
      <c r="I21" s="9">
        <f>VLOOKUP(D21,'LOOK UP'!$A$1:$B$44, 2, FALSE)</f>
        <v>0</v>
      </c>
      <c r="J21" s="32">
        <f>VLOOKUP(E21,'LOOK UP'!$A$1:$B$44, 2, FALSE)</f>
        <v>0</v>
      </c>
      <c r="K21" s="32">
        <f>VLOOKUP(F21,'LOOK UP'!$A$1:$B$44, 2, FALSE)</f>
        <v>0</v>
      </c>
      <c r="L21" s="32">
        <f>VLOOKUP(G21,'LOOK UP'!$A$1:$B$44, 2, FALSE)</f>
        <v>0</v>
      </c>
      <c r="M21" s="33">
        <f>VLOOKUP(H21,'LOOK UP'!$A$1:$B$44, 2, FALSE)</f>
        <v>0</v>
      </c>
      <c r="N21" s="17">
        <f t="shared" si="0"/>
        <v>0</v>
      </c>
      <c r="O21" s="49">
        <f t="shared" si="1"/>
        <v>0</v>
      </c>
    </row>
    <row r="22" spans="1:15">
      <c r="A22" s="38">
        <v>20</v>
      </c>
      <c r="B22" s="17"/>
      <c r="C22" s="8"/>
      <c r="D22" s="14"/>
      <c r="E22" s="2"/>
      <c r="F22" s="86"/>
      <c r="G22" s="29"/>
      <c r="H22" s="39"/>
      <c r="I22" s="9">
        <f>VLOOKUP(D22,'LOOK UP'!$A$1:$B$44, 2, FALSE)</f>
        <v>0</v>
      </c>
      <c r="J22" s="32">
        <f>VLOOKUP(E22,'LOOK UP'!$A$1:$B$44, 2, FALSE)</f>
        <v>0</v>
      </c>
      <c r="K22" s="32">
        <f>VLOOKUP(F22,'LOOK UP'!$A$1:$B$44, 2, FALSE)</f>
        <v>0</v>
      </c>
      <c r="L22" s="32">
        <f>VLOOKUP(G22,'LOOK UP'!$A$1:$B$44, 2, FALSE)</f>
        <v>0</v>
      </c>
      <c r="M22" s="33">
        <f>VLOOKUP(H22,'LOOK UP'!$A$1:$B$44, 2, FALSE)</f>
        <v>0</v>
      </c>
      <c r="N22" s="17">
        <f t="shared" si="0"/>
        <v>0</v>
      </c>
      <c r="O22" s="49">
        <f t="shared" si="1"/>
        <v>0</v>
      </c>
    </row>
    <row r="23" spans="1:15">
      <c r="A23" s="38">
        <v>21</v>
      </c>
      <c r="B23" s="17"/>
      <c r="C23" s="8"/>
      <c r="D23" s="14"/>
      <c r="E23" s="2"/>
      <c r="F23" s="87"/>
      <c r="G23" s="8"/>
      <c r="H23" s="39"/>
      <c r="I23" s="9">
        <f>VLOOKUP(D23,'LOOK UP'!$A$1:$B$44, 2, FALSE)</f>
        <v>0</v>
      </c>
      <c r="J23" s="32">
        <f>VLOOKUP(E23,'LOOK UP'!$A$1:$B$44, 2, FALSE)</f>
        <v>0</v>
      </c>
      <c r="K23" s="32">
        <f>VLOOKUP(F23,'LOOK UP'!$A$1:$B$44, 2, FALSE)</f>
        <v>0</v>
      </c>
      <c r="L23" s="32">
        <f>VLOOKUP(G23,'LOOK UP'!$A$1:$B$44, 2, FALSE)</f>
        <v>0</v>
      </c>
      <c r="M23" s="33">
        <f>VLOOKUP(H23,'LOOK UP'!$A$1:$B$44, 2, FALSE)</f>
        <v>0</v>
      </c>
      <c r="N23" s="17">
        <f t="shared" si="0"/>
        <v>0</v>
      </c>
      <c r="O23" s="49">
        <f t="shared" si="1"/>
        <v>0</v>
      </c>
    </row>
    <row r="24" spans="1:15">
      <c r="A24" s="38">
        <v>22</v>
      </c>
      <c r="B24" s="17"/>
      <c r="C24" s="8"/>
      <c r="D24" s="14"/>
      <c r="E24" s="2"/>
      <c r="F24" s="87"/>
      <c r="G24" s="8"/>
      <c r="H24" s="39"/>
      <c r="I24" s="9">
        <f>VLOOKUP(D24,'LOOK UP'!$A$1:$B$44, 2, FALSE)</f>
        <v>0</v>
      </c>
      <c r="J24" s="32">
        <f>VLOOKUP(E24,'LOOK UP'!$A$1:$B$44, 2, FALSE)</f>
        <v>0</v>
      </c>
      <c r="K24" s="32">
        <f>VLOOKUP(F24,'LOOK UP'!$A$1:$B$44, 2, FALSE)</f>
        <v>0</v>
      </c>
      <c r="L24" s="32">
        <f>VLOOKUP(G24,'LOOK UP'!$A$1:$B$44, 2, FALSE)</f>
        <v>0</v>
      </c>
      <c r="M24" s="33">
        <f>VLOOKUP(H24,'LOOK UP'!$A$1:$B$44, 2, FALSE)</f>
        <v>0</v>
      </c>
      <c r="N24" s="17">
        <f t="shared" si="0"/>
        <v>0</v>
      </c>
      <c r="O24" s="49">
        <f t="shared" si="1"/>
        <v>0</v>
      </c>
    </row>
    <row r="25" spans="1:15">
      <c r="A25" s="38">
        <v>23</v>
      </c>
      <c r="B25" s="17"/>
      <c r="C25" s="8"/>
      <c r="D25" s="14"/>
      <c r="E25" s="2"/>
      <c r="F25" s="29"/>
      <c r="G25" s="29"/>
      <c r="H25" s="39"/>
      <c r="I25" s="9">
        <f>VLOOKUP(D25,'LOOK UP'!$A$1:$B$44, 2, FALSE)</f>
        <v>0</v>
      </c>
      <c r="J25" s="32">
        <f>VLOOKUP(E25,'LOOK UP'!$A$1:$B$44, 2, FALSE)</f>
        <v>0</v>
      </c>
      <c r="K25" s="32">
        <f>VLOOKUP(F25,'LOOK UP'!$A$1:$B$44, 2, FALSE)</f>
        <v>0</v>
      </c>
      <c r="L25" s="32">
        <f>VLOOKUP(G25,'LOOK UP'!$A$1:$B$44, 2, FALSE)</f>
        <v>0</v>
      </c>
      <c r="M25" s="33">
        <f>VLOOKUP(H25,'LOOK UP'!$A$1:$B$44, 2, FALSE)</f>
        <v>0</v>
      </c>
      <c r="N25" s="17">
        <f t="shared" si="0"/>
        <v>0</v>
      </c>
      <c r="O25" s="49">
        <f t="shared" si="1"/>
        <v>0</v>
      </c>
    </row>
    <row r="26" spans="1:15">
      <c r="A26" s="38">
        <v>24</v>
      </c>
      <c r="B26" s="17"/>
      <c r="C26" s="8"/>
      <c r="D26" s="14"/>
      <c r="E26" s="2"/>
      <c r="F26" s="8"/>
      <c r="G26" s="8"/>
      <c r="H26" s="39"/>
      <c r="I26" s="9">
        <f>VLOOKUP(D26,'LOOK UP'!$A$1:$B$44, 2, FALSE)</f>
        <v>0</v>
      </c>
      <c r="J26" s="32">
        <f>VLOOKUP(E26,'LOOK UP'!$A$1:$B$44, 2, FALSE)</f>
        <v>0</v>
      </c>
      <c r="K26" s="32">
        <f>VLOOKUP(F26,'LOOK UP'!$A$1:$B$44, 2, FALSE)</f>
        <v>0</v>
      </c>
      <c r="L26" s="32">
        <f>VLOOKUP(G26,'LOOK UP'!$A$1:$B$44, 2, FALSE)</f>
        <v>0</v>
      </c>
      <c r="M26" s="33">
        <f>VLOOKUP(H26,'LOOK UP'!$A$1:$B$44, 2, FALSE)</f>
        <v>0</v>
      </c>
      <c r="N26" s="17">
        <f t="shared" si="0"/>
        <v>0</v>
      </c>
      <c r="O26" s="49">
        <f t="shared" si="1"/>
        <v>0</v>
      </c>
    </row>
    <row r="27" spans="1:15">
      <c r="A27" s="38">
        <v>25</v>
      </c>
      <c r="B27" s="17"/>
      <c r="C27" s="8"/>
      <c r="D27" s="14"/>
      <c r="E27" s="2"/>
      <c r="F27" s="29"/>
      <c r="G27" s="29"/>
      <c r="H27" s="39"/>
      <c r="I27" s="9">
        <f>VLOOKUP(D27,'LOOK UP'!$A$1:$B$44, 2, FALSE)</f>
        <v>0</v>
      </c>
      <c r="J27" s="32">
        <f>VLOOKUP(E27,'LOOK UP'!$A$1:$B$44, 2, FALSE)</f>
        <v>0</v>
      </c>
      <c r="K27" s="32">
        <f>VLOOKUP(F27,'LOOK UP'!$A$1:$B$44, 2, FALSE)</f>
        <v>0</v>
      </c>
      <c r="L27" s="32">
        <f>VLOOKUP(G27,'LOOK UP'!$A$1:$B$44, 2, FALSE)</f>
        <v>0</v>
      </c>
      <c r="M27" s="33">
        <f>VLOOKUP(H27,'LOOK UP'!$A$1:$B$44, 2, FALSE)</f>
        <v>0</v>
      </c>
      <c r="N27" s="17">
        <f t="shared" si="0"/>
        <v>0</v>
      </c>
      <c r="O27" s="49">
        <f t="shared" si="1"/>
        <v>0</v>
      </c>
    </row>
    <row r="28" spans="1:15">
      <c r="A28" s="38">
        <v>26</v>
      </c>
      <c r="B28" s="17"/>
      <c r="C28" s="8"/>
      <c r="D28" s="14"/>
      <c r="E28" s="2"/>
      <c r="F28" s="8"/>
      <c r="G28" s="8"/>
      <c r="H28" s="39"/>
      <c r="I28" s="9">
        <f>VLOOKUP(D28,'LOOK UP'!$A$1:$B$44, 2, FALSE)</f>
        <v>0</v>
      </c>
      <c r="J28" s="32">
        <f>VLOOKUP(E28,'LOOK UP'!$A$1:$B$44, 2, FALSE)</f>
        <v>0</v>
      </c>
      <c r="K28" s="32">
        <f>VLOOKUP(F28,'LOOK UP'!$A$1:$B$44, 2, FALSE)</f>
        <v>0</v>
      </c>
      <c r="L28" s="32">
        <f>VLOOKUP(G28,'LOOK UP'!$A$1:$B$44, 2, FALSE)</f>
        <v>0</v>
      </c>
      <c r="M28" s="33">
        <f>VLOOKUP(H28,'LOOK UP'!$A$1:$B$44, 2, FALSE)</f>
        <v>0</v>
      </c>
      <c r="N28" s="17">
        <f t="shared" si="0"/>
        <v>0</v>
      </c>
      <c r="O28" s="49">
        <f t="shared" si="1"/>
        <v>0</v>
      </c>
    </row>
    <row r="29" spans="1:15">
      <c r="A29" s="38">
        <v>27</v>
      </c>
      <c r="B29" s="17"/>
      <c r="C29" s="8"/>
      <c r="D29" s="14"/>
      <c r="E29" s="2"/>
      <c r="F29" s="2"/>
      <c r="G29" s="2"/>
      <c r="H29" s="39"/>
      <c r="I29" s="9">
        <f>VLOOKUP(D29,'LOOK UP'!$A$1:$B$44, 2, FALSE)</f>
        <v>0</v>
      </c>
      <c r="J29" s="32">
        <f>VLOOKUP(E29,'LOOK UP'!$A$1:$B$44, 2, FALSE)</f>
        <v>0</v>
      </c>
      <c r="K29" s="32">
        <f>VLOOKUP(F29,'LOOK UP'!$A$1:$B$44, 2, FALSE)</f>
        <v>0</v>
      </c>
      <c r="L29" s="32">
        <f>VLOOKUP(G29,'LOOK UP'!$A$1:$B$44, 2, FALSE)</f>
        <v>0</v>
      </c>
      <c r="M29" s="33">
        <f>VLOOKUP(H29,'LOOK UP'!$A$1:$B$44, 2, FALSE)</f>
        <v>0</v>
      </c>
      <c r="N29" s="17">
        <f t="shared" si="0"/>
        <v>0</v>
      </c>
      <c r="O29" s="49">
        <f t="shared" si="1"/>
        <v>0</v>
      </c>
    </row>
    <row r="30" spans="1:15">
      <c r="A30" s="38">
        <v>28</v>
      </c>
      <c r="B30" s="17"/>
      <c r="C30" s="8"/>
      <c r="D30" s="14"/>
      <c r="E30" s="2"/>
      <c r="F30" s="29"/>
      <c r="G30" s="29"/>
      <c r="H30" s="39"/>
      <c r="I30" s="9">
        <f>VLOOKUP(D30,'LOOK UP'!$A$1:$B$44, 2, FALSE)</f>
        <v>0</v>
      </c>
      <c r="J30" s="32">
        <f>VLOOKUP(E30,'LOOK UP'!$A$1:$B$44, 2, FALSE)</f>
        <v>0</v>
      </c>
      <c r="K30" s="32">
        <f>VLOOKUP(F30,'LOOK UP'!$A$1:$B$44, 2, FALSE)</f>
        <v>0</v>
      </c>
      <c r="L30" s="32">
        <f>VLOOKUP(G30,'LOOK UP'!$A$1:$B$44, 2, FALSE)</f>
        <v>0</v>
      </c>
      <c r="M30" s="33">
        <f>VLOOKUP(H30,'LOOK UP'!$A$1:$B$44, 2, FALSE)</f>
        <v>0</v>
      </c>
      <c r="N30" s="17">
        <f t="shared" si="0"/>
        <v>0</v>
      </c>
      <c r="O30" s="49">
        <f t="shared" si="1"/>
        <v>0</v>
      </c>
    </row>
    <row r="31" spans="1:15">
      <c r="A31" s="38">
        <v>29</v>
      </c>
      <c r="B31" s="17"/>
      <c r="C31" s="8"/>
      <c r="D31" s="14"/>
      <c r="E31" s="2"/>
      <c r="F31" s="29"/>
      <c r="G31" s="29"/>
      <c r="H31" s="39"/>
      <c r="I31" s="9">
        <f>VLOOKUP(D31,'LOOK UP'!$A$1:$B$44, 2, FALSE)</f>
        <v>0</v>
      </c>
      <c r="J31" s="32">
        <f>VLOOKUP(E31,'LOOK UP'!$A$1:$B$44, 2, FALSE)</f>
        <v>0</v>
      </c>
      <c r="K31" s="32">
        <f>VLOOKUP(F31,'LOOK UP'!$A$1:$B$44, 2, FALSE)</f>
        <v>0</v>
      </c>
      <c r="L31" s="32">
        <f>VLOOKUP(G31,'LOOK UP'!$A$1:$B$44, 2, FALSE)</f>
        <v>0</v>
      </c>
      <c r="M31" s="33">
        <f>VLOOKUP(H31,'LOOK UP'!$A$1:$B$44, 2, FALSE)</f>
        <v>0</v>
      </c>
      <c r="N31" s="17">
        <f t="shared" si="0"/>
        <v>0</v>
      </c>
      <c r="O31" s="49">
        <f t="shared" si="1"/>
        <v>0</v>
      </c>
    </row>
    <row r="32" spans="1:15">
      <c r="A32" s="38">
        <v>30</v>
      </c>
      <c r="B32" s="17"/>
      <c r="C32" s="8"/>
      <c r="D32" s="14"/>
      <c r="E32" s="2"/>
      <c r="F32" s="29"/>
      <c r="G32" s="29"/>
      <c r="H32" s="39"/>
      <c r="I32" s="9">
        <f>VLOOKUP(D32,'LOOK UP'!$A$1:$B$44, 2, FALSE)</f>
        <v>0</v>
      </c>
      <c r="J32" s="32">
        <f>VLOOKUP(E32,'LOOK UP'!$A$1:$B$44, 2, FALSE)</f>
        <v>0</v>
      </c>
      <c r="K32" s="32">
        <f>VLOOKUP(F32,'LOOK UP'!$A$1:$B$44, 2, FALSE)</f>
        <v>0</v>
      </c>
      <c r="L32" s="32">
        <f>VLOOKUP(G32,'LOOK UP'!$A$1:$B$44, 2, FALSE)</f>
        <v>0</v>
      </c>
      <c r="M32" s="33">
        <f>VLOOKUP(H32,'LOOK UP'!$A$1:$B$44, 2, FALSE)</f>
        <v>0</v>
      </c>
      <c r="N32" s="17">
        <f t="shared" si="0"/>
        <v>0</v>
      </c>
      <c r="O32" s="49">
        <f t="shared" si="1"/>
        <v>0</v>
      </c>
    </row>
    <row r="33" spans="1:15">
      <c r="A33" s="38">
        <v>31</v>
      </c>
      <c r="B33" s="17"/>
      <c r="C33" s="8"/>
      <c r="D33" s="14"/>
      <c r="E33" s="2"/>
      <c r="F33" s="8"/>
      <c r="G33" s="8"/>
      <c r="H33" s="39"/>
      <c r="I33" s="9">
        <f>VLOOKUP(D33,'LOOK UP'!$A$1:$B$44, 2, FALSE)</f>
        <v>0</v>
      </c>
      <c r="J33" s="32">
        <f>VLOOKUP(E33,'LOOK UP'!$A$1:$B$44, 2, FALSE)</f>
        <v>0</v>
      </c>
      <c r="K33" s="32">
        <f>VLOOKUP(F33,'LOOK UP'!$A$1:$B$44, 2, FALSE)</f>
        <v>0</v>
      </c>
      <c r="L33" s="32">
        <f>VLOOKUP(G33,'LOOK UP'!$A$1:$B$44, 2, FALSE)</f>
        <v>0</v>
      </c>
      <c r="M33" s="33">
        <f>VLOOKUP(H33,'LOOK UP'!$A$1:$B$44, 2, FALSE)</f>
        <v>0</v>
      </c>
      <c r="N33" s="17">
        <f t="shared" si="0"/>
        <v>0</v>
      </c>
      <c r="O33" s="49">
        <f t="shared" si="1"/>
        <v>0</v>
      </c>
    </row>
    <row r="34" spans="1:15">
      <c r="A34" s="38">
        <v>32</v>
      </c>
      <c r="B34" s="17"/>
      <c r="C34" s="8"/>
      <c r="D34" s="14"/>
      <c r="E34" s="2"/>
      <c r="F34" s="67"/>
      <c r="G34" s="67"/>
      <c r="H34" s="39"/>
      <c r="I34" s="9">
        <f>VLOOKUP(D34,'LOOK UP'!$A$1:$B$44, 2, FALSE)</f>
        <v>0</v>
      </c>
      <c r="J34" s="32">
        <f>VLOOKUP(E34,'LOOK UP'!$A$1:$B$44, 2, FALSE)</f>
        <v>0</v>
      </c>
      <c r="K34" s="32">
        <f>VLOOKUP(F34,'LOOK UP'!$A$1:$B$44, 2, FALSE)</f>
        <v>0</v>
      </c>
      <c r="L34" s="32">
        <f>VLOOKUP(G34,'LOOK UP'!$A$1:$B$44, 2, FALSE)</f>
        <v>0</v>
      </c>
      <c r="M34" s="33">
        <f>VLOOKUP(H34,'LOOK UP'!$A$1:$B$44, 2, FALSE)</f>
        <v>0</v>
      </c>
      <c r="N34" s="17">
        <f t="shared" si="0"/>
        <v>0</v>
      </c>
      <c r="O34" s="49">
        <f t="shared" si="1"/>
        <v>0</v>
      </c>
    </row>
    <row r="35" spans="1:15">
      <c r="A35" s="38">
        <v>33</v>
      </c>
      <c r="B35" s="17"/>
      <c r="C35" s="8"/>
      <c r="D35" s="14"/>
      <c r="E35" s="2"/>
      <c r="F35" s="29"/>
      <c r="G35" s="29"/>
      <c r="H35" s="39"/>
      <c r="I35" s="9">
        <f>VLOOKUP(D35,'LOOK UP'!$A$1:$B$44, 2, FALSE)</f>
        <v>0</v>
      </c>
      <c r="J35" s="32">
        <f>VLOOKUP(E35,'LOOK UP'!$A$1:$B$44, 2, FALSE)</f>
        <v>0</v>
      </c>
      <c r="K35" s="32">
        <f>VLOOKUP(F35,'LOOK UP'!$A$1:$B$44, 2, FALSE)</f>
        <v>0</v>
      </c>
      <c r="L35" s="32">
        <f>VLOOKUP(G35,'LOOK UP'!$A$1:$B$44, 2, FALSE)</f>
        <v>0</v>
      </c>
      <c r="M35" s="33">
        <f>VLOOKUP(H35,'LOOK UP'!$A$1:$B$44, 2, FALSE)</f>
        <v>0</v>
      </c>
      <c r="N35" s="17">
        <f t="shared" si="0"/>
        <v>0</v>
      </c>
      <c r="O35" s="49">
        <f t="shared" si="1"/>
        <v>0</v>
      </c>
    </row>
    <row r="36" spans="1:15">
      <c r="A36" s="38">
        <v>34</v>
      </c>
      <c r="B36" s="17"/>
      <c r="C36" s="8"/>
      <c r="D36" s="14"/>
      <c r="E36" s="2"/>
      <c r="F36" s="28"/>
      <c r="G36" s="28"/>
      <c r="H36" s="39"/>
      <c r="I36" s="9">
        <f>VLOOKUP(D36,'LOOK UP'!$A$1:$B$44, 2, FALSE)</f>
        <v>0</v>
      </c>
      <c r="J36" s="32">
        <f>VLOOKUP(E36,'LOOK UP'!$A$1:$B$44, 2, FALSE)</f>
        <v>0</v>
      </c>
      <c r="K36" s="32">
        <f>VLOOKUP(F36,'LOOK UP'!$A$1:$B$44, 2, FALSE)</f>
        <v>0</v>
      </c>
      <c r="L36" s="32">
        <f>VLOOKUP(G36,'LOOK UP'!$A$1:$B$44, 2, FALSE)</f>
        <v>0</v>
      </c>
      <c r="M36" s="33">
        <f>VLOOKUP(H36,'LOOK UP'!$A$1:$B$44, 2, FALSE)</f>
        <v>0</v>
      </c>
      <c r="N36" s="17">
        <f t="shared" si="0"/>
        <v>0</v>
      </c>
      <c r="O36" s="49">
        <f t="shared" si="1"/>
        <v>0</v>
      </c>
    </row>
    <row r="37" spans="1:15">
      <c r="A37" s="38">
        <v>35</v>
      </c>
      <c r="B37" s="17"/>
      <c r="C37" s="8"/>
      <c r="D37" s="14"/>
      <c r="E37" s="2"/>
      <c r="F37" s="2"/>
      <c r="G37" s="2"/>
      <c r="H37" s="39"/>
      <c r="I37" s="9">
        <f>VLOOKUP(D37,'LOOK UP'!$A$1:$B$44, 2, FALSE)</f>
        <v>0</v>
      </c>
      <c r="J37" s="32">
        <f>VLOOKUP(E37,'LOOK UP'!$A$1:$B$44, 2, FALSE)</f>
        <v>0</v>
      </c>
      <c r="K37" s="32">
        <f>VLOOKUP(F37,'LOOK UP'!$A$1:$B$44, 2, FALSE)</f>
        <v>0</v>
      </c>
      <c r="L37" s="32">
        <f>VLOOKUP(G37,'LOOK UP'!$A$1:$B$44, 2, FALSE)</f>
        <v>0</v>
      </c>
      <c r="M37" s="33">
        <f>VLOOKUP(H37,'LOOK UP'!$A$1:$B$44, 2, FALSE)</f>
        <v>0</v>
      </c>
      <c r="N37" s="17">
        <f t="shared" si="0"/>
        <v>0</v>
      </c>
      <c r="O37" s="49">
        <f t="shared" si="1"/>
        <v>0</v>
      </c>
    </row>
    <row r="38" spans="1:15">
      <c r="A38" s="38">
        <v>36</v>
      </c>
      <c r="B38" s="17"/>
      <c r="C38" s="8"/>
      <c r="D38" s="14"/>
      <c r="E38" s="2"/>
      <c r="F38" s="2"/>
      <c r="G38" s="2"/>
      <c r="H38" s="39"/>
      <c r="I38" s="9">
        <f>VLOOKUP(D38,'LOOK UP'!$A$1:$B$44, 2, FALSE)</f>
        <v>0</v>
      </c>
      <c r="J38" s="32">
        <f>VLOOKUP(E38,'LOOK UP'!$A$1:$B$44, 2, FALSE)</f>
        <v>0</v>
      </c>
      <c r="K38" s="32">
        <f>VLOOKUP(F38,'LOOK UP'!$A$1:$B$44, 2, FALSE)</f>
        <v>0</v>
      </c>
      <c r="L38" s="32">
        <f>VLOOKUP(G38,'LOOK UP'!$A$1:$B$44, 2, FALSE)</f>
        <v>0</v>
      </c>
      <c r="M38" s="33">
        <f>VLOOKUP(H38,'LOOK UP'!$A$1:$B$44, 2, FALSE)</f>
        <v>0</v>
      </c>
      <c r="N38" s="17">
        <f t="shared" si="0"/>
        <v>0</v>
      </c>
      <c r="O38" s="49">
        <f t="shared" si="1"/>
        <v>0</v>
      </c>
    </row>
    <row r="39" spans="1:15" ht="16.149999999999999" thickBot="1">
      <c r="A39" s="38">
        <v>37</v>
      </c>
      <c r="B39" s="69"/>
      <c r="C39" s="21"/>
      <c r="D39" s="15"/>
      <c r="E39" s="16"/>
      <c r="F39" s="28"/>
      <c r="G39" s="28"/>
      <c r="H39" s="41"/>
      <c r="I39" s="23">
        <f>VLOOKUP(D39,'LOOK UP'!$A$1:$B$44, 2, FALSE)</f>
        <v>0</v>
      </c>
      <c r="J39" s="34">
        <f>VLOOKUP(E39,'LOOK UP'!$A$1:$B$44, 2, FALSE)</f>
        <v>0</v>
      </c>
      <c r="K39" s="34">
        <f>VLOOKUP(F39,'LOOK UP'!$A$1:$B$44, 2, FALSE)</f>
        <v>0</v>
      </c>
      <c r="L39" s="34">
        <f>VLOOKUP(G39,'LOOK UP'!$A$1:$B$44, 2, FALSE)</f>
        <v>0</v>
      </c>
      <c r="M39" s="35">
        <f>VLOOKUP(H39,'LOOK UP'!$A$1:$B$44, 2, FALSE)</f>
        <v>0</v>
      </c>
      <c r="N39" s="17">
        <f t="shared" si="0"/>
        <v>0</v>
      </c>
      <c r="O39" s="49">
        <f t="shared" si="1"/>
        <v>0</v>
      </c>
    </row>
  </sheetData>
  <sortState xmlns:xlrd2="http://schemas.microsoft.com/office/spreadsheetml/2017/richdata2" ref="B8:O35">
    <sortCondition descending="1" ref="O8:O35"/>
  </sortState>
  <mergeCells count="3">
    <mergeCell ref="D1:M4"/>
    <mergeCell ref="C1:C4"/>
    <mergeCell ref="A5:C6"/>
  </mergeCells>
  <pageMargins left="0.7" right="0.7" top="0.75" bottom="0.75" header="0.3" footer="0.3"/>
  <pageSetup paperSize="9" scale="68" orientation="landscape" horizontalDpi="300" verticalDpi="30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"/>
  <sheetViews>
    <sheetView workbookViewId="0"/>
  </sheetViews>
  <sheetFormatPr defaultColWidth="9.140625" defaultRowHeight="15.6"/>
  <cols>
    <col min="1" max="1" width="7.140625" customWidth="1"/>
    <col min="2" max="2" width="20" bestFit="1" customWidth="1"/>
    <col min="3" max="3" width="27.140625" bestFit="1" customWidth="1"/>
    <col min="4" max="5" width="9.5703125" customWidth="1"/>
    <col min="6" max="6" width="15.28515625" customWidth="1"/>
    <col min="7" max="13" width="9.5703125" customWidth="1"/>
    <col min="14" max="14" width="12.85546875" customWidth="1"/>
    <col min="15" max="15" width="15.140625" style="4" bestFit="1" customWidth="1"/>
    <col min="18" max="18" width="9.140625" customWidth="1"/>
  </cols>
  <sheetData>
    <row r="1" spans="1:15" ht="15" customHeight="1">
      <c r="B1" s="5"/>
      <c r="C1" s="132"/>
      <c r="D1" s="134" t="s">
        <v>283</v>
      </c>
      <c r="E1" s="134"/>
      <c r="F1" s="134"/>
      <c r="G1" s="134"/>
      <c r="H1" s="134"/>
      <c r="I1" s="134"/>
      <c r="J1" s="134"/>
      <c r="K1" s="134"/>
      <c r="L1" s="134"/>
      <c r="M1" s="134"/>
      <c r="N1" s="7"/>
    </row>
    <row r="2" spans="1:15" ht="15.75" customHeight="1">
      <c r="B2" s="5"/>
      <c r="C2" s="132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7"/>
    </row>
    <row r="3" spans="1:15" ht="15.75" customHeight="1">
      <c r="B3" s="5"/>
      <c r="C3" s="132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7"/>
    </row>
    <row r="4" spans="1:15" ht="15.75" customHeight="1" thickBot="1">
      <c r="B4" s="5"/>
      <c r="C4" s="132"/>
      <c r="D4" s="134"/>
      <c r="E4" s="134"/>
      <c r="F4" s="134"/>
      <c r="G4" s="134"/>
      <c r="H4" s="134"/>
      <c r="I4" s="135"/>
      <c r="J4" s="135"/>
      <c r="K4" s="135"/>
      <c r="L4" s="135"/>
      <c r="M4" s="135"/>
      <c r="N4" s="7"/>
    </row>
    <row r="5" spans="1:15" s="3" customFormat="1" ht="18.75" customHeight="1">
      <c r="A5" s="147" t="s">
        <v>314</v>
      </c>
      <c r="B5" s="148"/>
      <c r="C5" s="153"/>
      <c r="D5" s="37" t="s">
        <v>1</v>
      </c>
      <c r="E5" s="20" t="s">
        <v>2</v>
      </c>
      <c r="F5" s="20" t="s">
        <v>3</v>
      </c>
      <c r="G5" s="20" t="s">
        <v>4</v>
      </c>
      <c r="H5" s="11" t="s">
        <v>5</v>
      </c>
      <c r="I5" s="10" t="s">
        <v>1</v>
      </c>
      <c r="J5" s="11" t="s">
        <v>2</v>
      </c>
      <c r="K5" s="11" t="s">
        <v>3</v>
      </c>
      <c r="L5" s="11" t="s">
        <v>4</v>
      </c>
      <c r="M5" s="12" t="s">
        <v>5</v>
      </c>
      <c r="O5" s="4"/>
    </row>
    <row r="6" spans="1:15" s="3" customFormat="1" ht="43.15">
      <c r="A6" s="150"/>
      <c r="B6" s="151"/>
      <c r="C6" s="154"/>
      <c r="D6" s="26" t="s">
        <v>285</v>
      </c>
      <c r="E6" s="27" t="s">
        <v>286</v>
      </c>
      <c r="F6" s="27" t="s">
        <v>287</v>
      </c>
      <c r="G6" s="27" t="s">
        <v>288</v>
      </c>
      <c r="H6" s="27" t="s">
        <v>289</v>
      </c>
      <c r="I6" s="26" t="str">
        <f>D6</f>
        <v>Gifford Road Race</v>
      </c>
      <c r="J6" s="27" t="str">
        <f>E6</f>
        <v>Alford RR</v>
      </c>
      <c r="K6" s="27" t="str">
        <f>F6</f>
        <v>Drummond Trophy</v>
      </c>
      <c r="L6" s="27" t="str">
        <f>G6</f>
        <v xml:space="preserve">Hugh Dornan Memorial </v>
      </c>
      <c r="M6" s="27" t="str">
        <f>H6</f>
        <v>Alford Legacy</v>
      </c>
    </row>
    <row r="7" spans="1:15" s="3" customFormat="1" ht="14.45" customHeight="1">
      <c r="A7" s="13" t="s">
        <v>13</v>
      </c>
      <c r="B7" s="50" t="s">
        <v>14</v>
      </c>
      <c r="C7" s="54" t="s">
        <v>15</v>
      </c>
      <c r="D7" s="50" t="s">
        <v>16</v>
      </c>
      <c r="E7" s="53" t="s">
        <v>17</v>
      </c>
      <c r="F7" s="53" t="s">
        <v>18</v>
      </c>
      <c r="G7" s="53" t="s">
        <v>21</v>
      </c>
      <c r="H7" s="51" t="s">
        <v>290</v>
      </c>
      <c r="I7" s="52" t="s">
        <v>291</v>
      </c>
      <c r="J7" s="53" t="s">
        <v>292</v>
      </c>
      <c r="K7" s="53" t="s">
        <v>293</v>
      </c>
      <c r="L7" s="53" t="s">
        <v>294</v>
      </c>
      <c r="M7" s="54" t="s">
        <v>295</v>
      </c>
      <c r="N7" s="55" t="s">
        <v>28</v>
      </c>
      <c r="O7" s="56" t="s">
        <v>305</v>
      </c>
    </row>
    <row r="8" spans="1:15" ht="15.75" customHeight="1">
      <c r="A8" s="38">
        <v>1</v>
      </c>
      <c r="B8" s="17" t="s">
        <v>55</v>
      </c>
      <c r="C8" s="39" t="s">
        <v>83</v>
      </c>
      <c r="D8" s="17">
        <v>1</v>
      </c>
      <c r="E8" s="2"/>
      <c r="F8" s="86"/>
      <c r="G8" s="29"/>
      <c r="H8" s="8"/>
      <c r="I8" s="18">
        <f>VLOOKUP(D8,'LOOK UP'!$A$1:$B$44, 2, FALSE)</f>
        <v>35</v>
      </c>
      <c r="J8" s="9">
        <f>VLOOKUP(E8,'LOOK UP'!$A$1:$B$44, 2, FALSE)</f>
        <v>0</v>
      </c>
      <c r="K8" s="9">
        <f>VLOOKUP(F8,'LOOK UP'!$A$1:$B$44, 2, FALSE)</f>
        <v>0</v>
      </c>
      <c r="L8" s="9">
        <f>VLOOKUP(G8,'LOOK UP'!$A$1:$B$44, 2, FALSE)</f>
        <v>0</v>
      </c>
      <c r="M8" s="22">
        <f>VLOOKUP(H8,'LOOK UP'!$A$1:$B$44, 2, FALSE)</f>
        <v>0</v>
      </c>
      <c r="N8" s="17">
        <f t="shared" ref="N8:N45" si="0">SUM(I8:M8)</f>
        <v>35</v>
      </c>
      <c r="O8" s="49">
        <f t="shared" ref="O8:O45" si="1">N8-(SMALL(I8:M8, 1))</f>
        <v>35</v>
      </c>
    </row>
    <row r="9" spans="1:15" ht="15.75" customHeight="1">
      <c r="A9" s="38">
        <v>2</v>
      </c>
      <c r="B9" s="17" t="s">
        <v>315</v>
      </c>
      <c r="C9" s="39" t="s">
        <v>301</v>
      </c>
      <c r="D9" s="17">
        <v>2</v>
      </c>
      <c r="E9" s="2"/>
      <c r="F9" s="29"/>
      <c r="G9" s="29"/>
      <c r="H9" s="8"/>
      <c r="I9" s="18">
        <f>VLOOKUP(D9,'LOOK UP'!$A$1:$B$44, 2, FALSE)</f>
        <v>30</v>
      </c>
      <c r="J9" s="9">
        <f>VLOOKUP(E9,'LOOK UP'!$A$1:$B$44, 2, FALSE)</f>
        <v>0</v>
      </c>
      <c r="K9" s="9">
        <f>VLOOKUP(F9,'LOOK UP'!$A$1:$B$44, 2, FALSE)</f>
        <v>0</v>
      </c>
      <c r="L9" s="9">
        <f>VLOOKUP(G9,'LOOK UP'!$A$1:$B$44, 2, FALSE)</f>
        <v>0</v>
      </c>
      <c r="M9" s="22">
        <f>VLOOKUP(H9,'LOOK UP'!$A$1:$B$44, 2, FALSE)</f>
        <v>0</v>
      </c>
      <c r="N9" s="17">
        <f t="shared" si="0"/>
        <v>30</v>
      </c>
      <c r="O9" s="49">
        <f t="shared" si="1"/>
        <v>30</v>
      </c>
    </row>
    <row r="10" spans="1:15" ht="15.75" customHeight="1">
      <c r="A10" s="38">
        <v>3</v>
      </c>
      <c r="B10" s="17" t="s">
        <v>66</v>
      </c>
      <c r="C10" s="39" t="s">
        <v>316</v>
      </c>
      <c r="D10" s="17">
        <v>3</v>
      </c>
      <c r="E10" s="2"/>
      <c r="F10" s="86"/>
      <c r="G10" s="29"/>
      <c r="H10" s="8"/>
      <c r="I10" s="18">
        <f>VLOOKUP(D10,'LOOK UP'!$A$1:$B$44, 2, FALSE)</f>
        <v>25</v>
      </c>
      <c r="J10" s="9">
        <f>VLOOKUP(E10,'LOOK UP'!$A$1:$B$44, 2, FALSE)</f>
        <v>0</v>
      </c>
      <c r="K10" s="9">
        <f>VLOOKUP(F10,'LOOK UP'!$A$1:$B$44, 2, FALSE)</f>
        <v>0</v>
      </c>
      <c r="L10" s="9">
        <f>VLOOKUP(G10,'LOOK UP'!$A$1:$B$44, 2, FALSE)</f>
        <v>0</v>
      </c>
      <c r="M10" s="22">
        <f>VLOOKUP(H10,'LOOK UP'!$A$1:$B$44, 2, FALSE)</f>
        <v>0</v>
      </c>
      <c r="N10" s="17">
        <f t="shared" si="0"/>
        <v>25</v>
      </c>
      <c r="O10" s="49">
        <f t="shared" si="1"/>
        <v>25</v>
      </c>
    </row>
    <row r="11" spans="1:15" ht="15.75" customHeight="1">
      <c r="A11" s="38">
        <v>4</v>
      </c>
      <c r="B11" s="17" t="s">
        <v>317</v>
      </c>
      <c r="C11" s="39" t="s">
        <v>83</v>
      </c>
      <c r="D11" s="17">
        <v>4</v>
      </c>
      <c r="E11" s="2"/>
      <c r="F11" s="86"/>
      <c r="G11" s="29"/>
      <c r="H11" s="8"/>
      <c r="I11" s="18">
        <f>VLOOKUP(D11,'LOOK UP'!$A$1:$B$44, 2, FALSE)</f>
        <v>23</v>
      </c>
      <c r="J11" s="9">
        <f>VLOOKUP(E11,'LOOK UP'!$A$1:$B$44, 2, FALSE)</f>
        <v>0</v>
      </c>
      <c r="K11" s="9">
        <f>VLOOKUP(F11,'LOOK UP'!$A$1:$B$44, 2, FALSE)</f>
        <v>0</v>
      </c>
      <c r="L11" s="9">
        <f>VLOOKUP(G11,'LOOK UP'!$A$1:$B$44, 2, FALSE)</f>
        <v>0</v>
      </c>
      <c r="M11" s="22">
        <f>VLOOKUP(H11,'LOOK UP'!$A$1:$B$44, 2, FALSE)</f>
        <v>0</v>
      </c>
      <c r="N11" s="17">
        <f t="shared" si="0"/>
        <v>23</v>
      </c>
      <c r="O11" s="49">
        <f t="shared" si="1"/>
        <v>23</v>
      </c>
    </row>
    <row r="12" spans="1:15" ht="15.75" customHeight="1">
      <c r="A12" s="38">
        <v>5</v>
      </c>
      <c r="B12" s="17" t="s">
        <v>37</v>
      </c>
      <c r="C12" s="39" t="s">
        <v>318</v>
      </c>
      <c r="D12" s="17">
        <v>5</v>
      </c>
      <c r="E12" s="2"/>
      <c r="F12" s="86"/>
      <c r="G12" s="29"/>
      <c r="H12" s="8"/>
      <c r="I12" s="18">
        <f>VLOOKUP(D12,'LOOK UP'!$A$1:$B$44, 2, FALSE)</f>
        <v>21</v>
      </c>
      <c r="J12" s="9">
        <f>VLOOKUP(E12,'LOOK UP'!$A$1:$B$44, 2, FALSE)</f>
        <v>0</v>
      </c>
      <c r="K12" s="9">
        <f>VLOOKUP(F12,'LOOK UP'!$A$1:$B$44, 2, FALSE)</f>
        <v>0</v>
      </c>
      <c r="L12" s="9">
        <f>VLOOKUP(G12,'LOOK UP'!$A$1:$B$44, 2, FALSE)</f>
        <v>0</v>
      </c>
      <c r="M12" s="22">
        <f>VLOOKUP(H12,'LOOK UP'!$A$1:$B$44, 2, FALSE)</f>
        <v>0</v>
      </c>
      <c r="N12" s="17">
        <f t="shared" si="0"/>
        <v>21</v>
      </c>
      <c r="O12" s="49">
        <f t="shared" si="1"/>
        <v>21</v>
      </c>
    </row>
    <row r="13" spans="1:15" ht="15.75" customHeight="1">
      <c r="A13" s="38">
        <v>6</v>
      </c>
      <c r="B13" s="17" t="s">
        <v>319</v>
      </c>
      <c r="C13" s="39" t="s">
        <v>83</v>
      </c>
      <c r="D13" s="17">
        <v>6</v>
      </c>
      <c r="E13" s="2"/>
      <c r="F13" s="29"/>
      <c r="G13" s="29"/>
      <c r="H13" s="8"/>
      <c r="I13" s="18">
        <f>VLOOKUP(D13,'LOOK UP'!$A$1:$B$44, 2, FALSE)</f>
        <v>19</v>
      </c>
      <c r="J13" s="9">
        <f>VLOOKUP(E13,'LOOK UP'!$A$1:$B$44, 2, FALSE)</f>
        <v>0</v>
      </c>
      <c r="K13" s="9">
        <f>VLOOKUP(F13,'LOOK UP'!$A$1:$B$44, 2, FALSE)</f>
        <v>0</v>
      </c>
      <c r="L13" s="9">
        <f>VLOOKUP(G13,'LOOK UP'!$A$1:$B$44, 2, FALSE)</f>
        <v>0</v>
      </c>
      <c r="M13" s="22">
        <f>VLOOKUP(H13,'LOOK UP'!$A$1:$B$44, 2, FALSE)</f>
        <v>0</v>
      </c>
      <c r="N13" s="17">
        <f t="shared" si="0"/>
        <v>19</v>
      </c>
      <c r="O13" s="49">
        <f t="shared" si="1"/>
        <v>19</v>
      </c>
    </row>
    <row r="14" spans="1:15" ht="15.75" customHeight="1">
      <c r="A14" s="38">
        <v>7</v>
      </c>
      <c r="B14" s="17" t="s">
        <v>46</v>
      </c>
      <c r="C14" s="39" t="s">
        <v>83</v>
      </c>
      <c r="D14" s="17">
        <v>7</v>
      </c>
      <c r="E14" s="2"/>
      <c r="F14" s="86"/>
      <c r="G14" s="29"/>
      <c r="H14" s="8"/>
      <c r="I14" s="18">
        <f>VLOOKUP(D14,'LOOK UP'!$A$1:$B$44, 2, FALSE)</f>
        <v>17</v>
      </c>
      <c r="J14" s="9">
        <f>VLOOKUP(E14,'LOOK UP'!$A$1:$B$44, 2, FALSE)</f>
        <v>0</v>
      </c>
      <c r="K14" s="9">
        <f>VLOOKUP(F14,'LOOK UP'!$A$1:$B$44, 2, FALSE)</f>
        <v>0</v>
      </c>
      <c r="L14" s="9">
        <f>VLOOKUP(G14,'LOOK UP'!$A$1:$B$44, 2, FALSE)</f>
        <v>0</v>
      </c>
      <c r="M14" s="22">
        <f>VLOOKUP(H14,'LOOK UP'!$A$1:$B$44, 2, FALSE)</f>
        <v>0</v>
      </c>
      <c r="N14" s="17">
        <f t="shared" si="0"/>
        <v>17</v>
      </c>
      <c r="O14" s="49">
        <f t="shared" si="1"/>
        <v>17</v>
      </c>
    </row>
    <row r="15" spans="1:15" ht="15.75" customHeight="1">
      <c r="A15" s="38">
        <v>8</v>
      </c>
      <c r="B15" s="17" t="s">
        <v>54</v>
      </c>
      <c r="C15" s="39" t="s">
        <v>301</v>
      </c>
      <c r="D15" s="17">
        <v>8</v>
      </c>
      <c r="E15" s="2"/>
      <c r="F15" s="29"/>
      <c r="G15" s="29"/>
      <c r="H15" s="8"/>
      <c r="I15" s="18">
        <f>VLOOKUP(D15,'LOOK UP'!$A$1:$B$44, 2, FALSE)</f>
        <v>15</v>
      </c>
      <c r="J15" s="9">
        <f>VLOOKUP(E15,'LOOK UP'!$A$1:$B$44, 2, FALSE)</f>
        <v>0</v>
      </c>
      <c r="K15" s="9">
        <f>VLOOKUP(F15,'LOOK UP'!$A$1:$B$44, 2, FALSE)</f>
        <v>0</v>
      </c>
      <c r="L15" s="9">
        <f>VLOOKUP(G15,'LOOK UP'!$A$1:$B$44, 2, FALSE)</f>
        <v>0</v>
      </c>
      <c r="M15" s="22">
        <f>VLOOKUP(H15,'LOOK UP'!$A$1:$B$44, 2, FALSE)</f>
        <v>0</v>
      </c>
      <c r="N15" s="17">
        <f t="shared" si="0"/>
        <v>15</v>
      </c>
      <c r="O15" s="49">
        <f t="shared" si="1"/>
        <v>15</v>
      </c>
    </row>
    <row r="16" spans="1:15" ht="15.75" customHeight="1">
      <c r="A16" s="38">
        <v>9</v>
      </c>
      <c r="B16" s="17" t="s">
        <v>320</v>
      </c>
      <c r="C16" s="39" t="s">
        <v>298</v>
      </c>
      <c r="D16" s="17">
        <v>9</v>
      </c>
      <c r="E16" s="2"/>
      <c r="F16" s="29"/>
      <c r="G16" s="29"/>
      <c r="H16" s="8"/>
      <c r="I16" s="18">
        <f>VLOOKUP(D16,'LOOK UP'!$A$1:$B$44, 2, FALSE)</f>
        <v>13</v>
      </c>
      <c r="J16" s="9">
        <f>VLOOKUP(E16,'LOOK UP'!$A$1:$B$44, 2, FALSE)</f>
        <v>0</v>
      </c>
      <c r="K16" s="9">
        <f>VLOOKUP(F16,'LOOK UP'!$A$1:$B$44, 2, FALSE)</f>
        <v>0</v>
      </c>
      <c r="L16" s="9">
        <f>VLOOKUP(G16,'LOOK UP'!$A$1:$B$44, 2, FALSE)</f>
        <v>0</v>
      </c>
      <c r="M16" s="22">
        <f>VLOOKUP(H16,'LOOK UP'!$A$1:$B$44, 2, FALSE)</f>
        <v>0</v>
      </c>
      <c r="N16" s="17">
        <f t="shared" si="0"/>
        <v>13</v>
      </c>
      <c r="O16" s="49">
        <f t="shared" si="1"/>
        <v>13</v>
      </c>
    </row>
    <row r="17" spans="1:15" ht="15.75" customHeight="1">
      <c r="A17" s="38">
        <v>12</v>
      </c>
      <c r="B17" s="17" t="s">
        <v>321</v>
      </c>
      <c r="C17" s="39" t="s">
        <v>132</v>
      </c>
      <c r="D17" s="17">
        <v>10</v>
      </c>
      <c r="E17" s="2"/>
      <c r="F17" s="87"/>
      <c r="G17" s="8"/>
      <c r="H17" s="8"/>
      <c r="I17" s="18">
        <f>VLOOKUP(D17,'LOOK UP'!$A$1:$B$44, 2, FALSE)</f>
        <v>11</v>
      </c>
      <c r="J17" s="9">
        <f>VLOOKUP(E17,'LOOK UP'!$A$1:$B$44, 2, FALSE)</f>
        <v>0</v>
      </c>
      <c r="K17" s="9">
        <f>VLOOKUP(F17,'LOOK UP'!$A$1:$B$44, 2, FALSE)</f>
        <v>0</v>
      </c>
      <c r="L17" s="9">
        <f>VLOOKUP(G17,'LOOK UP'!$A$1:$B$44, 2, FALSE)</f>
        <v>0</v>
      </c>
      <c r="M17" s="22">
        <f>VLOOKUP(H17,'LOOK UP'!$A$1:$B$44, 2, FALSE)</f>
        <v>0</v>
      </c>
      <c r="N17" s="17">
        <f t="shared" si="0"/>
        <v>11</v>
      </c>
      <c r="O17" s="49">
        <f t="shared" si="1"/>
        <v>11</v>
      </c>
    </row>
    <row r="18" spans="1:15" ht="15.75" customHeight="1">
      <c r="A18" s="38">
        <v>13</v>
      </c>
      <c r="B18" s="57"/>
      <c r="C18" s="68"/>
      <c r="D18" s="57"/>
      <c r="E18" s="60"/>
      <c r="F18" s="86"/>
      <c r="G18" s="29"/>
      <c r="H18" s="58"/>
      <c r="I18" s="61">
        <f>VLOOKUP(D18,'LOOK UP'!$A$1:$B$44, 2, FALSE)</f>
        <v>0</v>
      </c>
      <c r="J18" s="62">
        <f>VLOOKUP(E18,'LOOK UP'!$A$1:$B$44, 2, FALSE)</f>
        <v>0</v>
      </c>
      <c r="K18" s="62">
        <f>VLOOKUP(F18,'LOOK UP'!$A$1:$B$44, 2, FALSE)</f>
        <v>0</v>
      </c>
      <c r="L18" s="62">
        <f>VLOOKUP(G18,'LOOK UP'!$A$1:$B$44, 2, FALSE)</f>
        <v>0</v>
      </c>
      <c r="M18" s="63">
        <f>VLOOKUP(H18,'LOOK UP'!$A$1:$B$44, 2, FALSE)</f>
        <v>0</v>
      </c>
      <c r="N18" s="57">
        <f t="shared" si="0"/>
        <v>0</v>
      </c>
      <c r="O18" s="64">
        <f t="shared" si="1"/>
        <v>0</v>
      </c>
    </row>
    <row r="19" spans="1:15">
      <c r="A19" s="38">
        <v>14</v>
      </c>
      <c r="B19" s="17"/>
      <c r="C19" s="39"/>
      <c r="D19" s="17"/>
      <c r="E19" s="2"/>
      <c r="F19" s="29"/>
      <c r="G19" s="29"/>
      <c r="H19" s="8"/>
      <c r="I19" s="18">
        <f>VLOOKUP(D19,'LOOK UP'!$A$1:$B$44, 2, FALSE)</f>
        <v>0</v>
      </c>
      <c r="J19" s="9">
        <f>VLOOKUP(E19,'LOOK UP'!$A$1:$B$44, 2, FALSE)</f>
        <v>0</v>
      </c>
      <c r="K19" s="9">
        <f>VLOOKUP(F19,'LOOK UP'!$A$1:$B$44, 2, FALSE)</f>
        <v>0</v>
      </c>
      <c r="L19" s="9">
        <f>VLOOKUP(G19,'LOOK UP'!$A$1:$B$44, 2, FALSE)</f>
        <v>0</v>
      </c>
      <c r="M19" s="22">
        <f>VLOOKUP(H19,'LOOK UP'!$A$1:$B$44, 2, FALSE)</f>
        <v>0</v>
      </c>
      <c r="N19" s="17">
        <f t="shared" si="0"/>
        <v>0</v>
      </c>
      <c r="O19" s="49">
        <f t="shared" si="1"/>
        <v>0</v>
      </c>
    </row>
    <row r="20" spans="1:15">
      <c r="A20" s="38">
        <v>15</v>
      </c>
      <c r="B20" s="17"/>
      <c r="C20" s="39"/>
      <c r="D20" s="17"/>
      <c r="E20" s="2"/>
      <c r="F20" s="29"/>
      <c r="G20" s="29"/>
      <c r="H20" s="8"/>
      <c r="I20" s="18">
        <f>VLOOKUP(D20,'LOOK UP'!$A$1:$B$44, 2, FALSE)</f>
        <v>0</v>
      </c>
      <c r="J20" s="9">
        <f>VLOOKUP(E20,'LOOK UP'!$A$1:$B$44, 2, FALSE)</f>
        <v>0</v>
      </c>
      <c r="K20" s="9">
        <f>VLOOKUP(F20,'LOOK UP'!$A$1:$B$44, 2, FALSE)</f>
        <v>0</v>
      </c>
      <c r="L20" s="9">
        <f>VLOOKUP(G20,'LOOK UP'!$A$1:$B$44, 2, FALSE)</f>
        <v>0</v>
      </c>
      <c r="M20" s="22">
        <f>VLOOKUP(H20,'LOOK UP'!$A$1:$B$44, 2, FALSE)</f>
        <v>0</v>
      </c>
      <c r="N20" s="17">
        <f t="shared" si="0"/>
        <v>0</v>
      </c>
      <c r="O20" s="49">
        <f t="shared" si="1"/>
        <v>0</v>
      </c>
    </row>
    <row r="21" spans="1:15">
      <c r="A21" s="38">
        <v>16</v>
      </c>
      <c r="B21" s="17"/>
      <c r="C21" s="39"/>
      <c r="D21" s="17"/>
      <c r="E21" s="2"/>
      <c r="F21" s="8"/>
      <c r="G21" s="8"/>
      <c r="H21" s="8"/>
      <c r="I21" s="18">
        <f>VLOOKUP(D21,'LOOK UP'!$A$1:$B$44, 2, FALSE)</f>
        <v>0</v>
      </c>
      <c r="J21" s="9">
        <f>VLOOKUP(E21,'LOOK UP'!$A$1:$B$44, 2, FALSE)</f>
        <v>0</v>
      </c>
      <c r="K21" s="9">
        <f>VLOOKUP(F21,'LOOK UP'!$A$1:$B$44, 2, FALSE)</f>
        <v>0</v>
      </c>
      <c r="L21" s="9">
        <f>VLOOKUP(G21,'LOOK UP'!$A$1:$B$44, 2, FALSE)</f>
        <v>0</v>
      </c>
      <c r="M21" s="22">
        <f>VLOOKUP(H21,'LOOK UP'!$A$1:$B$44, 2, FALSE)</f>
        <v>0</v>
      </c>
      <c r="N21" s="17">
        <f t="shared" si="0"/>
        <v>0</v>
      </c>
      <c r="O21" s="49">
        <f t="shared" si="1"/>
        <v>0</v>
      </c>
    </row>
    <row r="22" spans="1:15">
      <c r="A22" s="38">
        <v>17</v>
      </c>
      <c r="B22" s="17"/>
      <c r="C22" s="39"/>
      <c r="D22" s="17"/>
      <c r="E22" s="2"/>
      <c r="F22" s="29"/>
      <c r="G22" s="29"/>
      <c r="H22" s="8"/>
      <c r="I22" s="18">
        <f>VLOOKUP(D22,'LOOK UP'!$A$1:$B$44, 2, FALSE)</f>
        <v>0</v>
      </c>
      <c r="J22" s="9">
        <f>VLOOKUP(E22,'LOOK UP'!$A$1:$B$44, 2, FALSE)</f>
        <v>0</v>
      </c>
      <c r="K22" s="9">
        <f>VLOOKUP(F22,'LOOK UP'!$A$1:$B$44, 2, FALSE)</f>
        <v>0</v>
      </c>
      <c r="L22" s="9">
        <f>VLOOKUP(G22,'LOOK UP'!$A$1:$B$44, 2, FALSE)</f>
        <v>0</v>
      </c>
      <c r="M22" s="22">
        <f>VLOOKUP(H22,'LOOK UP'!$A$1:$B$44, 2, FALSE)</f>
        <v>0</v>
      </c>
      <c r="N22" s="17">
        <f t="shared" si="0"/>
        <v>0</v>
      </c>
      <c r="O22" s="49">
        <f t="shared" si="1"/>
        <v>0</v>
      </c>
    </row>
    <row r="23" spans="1:15">
      <c r="A23" s="38">
        <v>18</v>
      </c>
      <c r="B23" s="17"/>
      <c r="C23" s="39"/>
      <c r="D23" s="17"/>
      <c r="E23" s="2"/>
      <c r="F23" s="8"/>
      <c r="G23" s="8"/>
      <c r="H23" s="8"/>
      <c r="I23" s="18">
        <f>VLOOKUP(D23,'LOOK UP'!$A$1:$B$44, 2, FALSE)</f>
        <v>0</v>
      </c>
      <c r="J23" s="9">
        <f>VLOOKUP(E23,'LOOK UP'!$A$1:$B$44, 2, FALSE)</f>
        <v>0</v>
      </c>
      <c r="K23" s="9">
        <f>VLOOKUP(F23,'LOOK UP'!$A$1:$B$44, 2, FALSE)</f>
        <v>0</v>
      </c>
      <c r="L23" s="9">
        <f>VLOOKUP(G23,'LOOK UP'!$A$1:$B$44, 2, FALSE)</f>
        <v>0</v>
      </c>
      <c r="M23" s="22">
        <f>VLOOKUP(H23,'LOOK UP'!$A$1:$B$44, 2, FALSE)</f>
        <v>0</v>
      </c>
      <c r="N23" s="17">
        <f t="shared" si="0"/>
        <v>0</v>
      </c>
      <c r="O23" s="49">
        <f t="shared" si="1"/>
        <v>0</v>
      </c>
    </row>
    <row r="24" spans="1:15">
      <c r="A24" s="38">
        <v>19</v>
      </c>
      <c r="B24" s="17"/>
      <c r="C24" s="39"/>
      <c r="D24" s="17"/>
      <c r="E24" s="2"/>
      <c r="F24" s="8"/>
      <c r="G24" s="8"/>
      <c r="H24" s="8"/>
      <c r="I24" s="18">
        <f>VLOOKUP(D24,'LOOK UP'!$A$1:$B$44, 2, FALSE)</f>
        <v>0</v>
      </c>
      <c r="J24" s="9">
        <f>VLOOKUP(E24,'LOOK UP'!$A$1:$B$44, 2, FALSE)</f>
        <v>0</v>
      </c>
      <c r="K24" s="9">
        <f>VLOOKUP(F24,'LOOK UP'!$A$1:$B$44, 2, FALSE)</f>
        <v>0</v>
      </c>
      <c r="L24" s="9">
        <f>VLOOKUP(G24,'LOOK UP'!$A$1:$B$44, 2, FALSE)</f>
        <v>0</v>
      </c>
      <c r="M24" s="22">
        <f>VLOOKUP(H24,'LOOK UP'!$A$1:$B$44, 2, FALSE)</f>
        <v>0</v>
      </c>
      <c r="N24" s="17">
        <f t="shared" si="0"/>
        <v>0</v>
      </c>
      <c r="O24" s="49">
        <f t="shared" si="1"/>
        <v>0</v>
      </c>
    </row>
    <row r="25" spans="1:15">
      <c r="A25" s="38">
        <v>20</v>
      </c>
      <c r="B25" s="17"/>
      <c r="C25" s="39"/>
      <c r="D25" s="17"/>
      <c r="E25" s="2"/>
      <c r="F25" s="29"/>
      <c r="G25" s="29"/>
      <c r="H25" s="8"/>
      <c r="I25" s="18">
        <f>VLOOKUP(D25,'LOOK UP'!$A$1:$B$44, 2, FALSE)</f>
        <v>0</v>
      </c>
      <c r="J25" s="9">
        <f>VLOOKUP(E25,'LOOK UP'!$A$1:$B$44, 2, FALSE)</f>
        <v>0</v>
      </c>
      <c r="K25" s="9">
        <f>VLOOKUP(F25,'LOOK UP'!$A$1:$B$44, 2, FALSE)</f>
        <v>0</v>
      </c>
      <c r="L25" s="9">
        <f>VLOOKUP(G25,'LOOK UP'!$A$1:$B$44, 2, FALSE)</f>
        <v>0</v>
      </c>
      <c r="M25" s="22">
        <f>VLOOKUP(H25,'LOOK UP'!$A$1:$B$44, 2, FALSE)</f>
        <v>0</v>
      </c>
      <c r="N25" s="17">
        <f t="shared" si="0"/>
        <v>0</v>
      </c>
      <c r="O25" s="49">
        <f t="shared" si="1"/>
        <v>0</v>
      </c>
    </row>
    <row r="26" spans="1:15">
      <c r="A26" s="38">
        <v>21</v>
      </c>
      <c r="B26" s="17"/>
      <c r="C26" s="39"/>
      <c r="D26" s="17"/>
      <c r="E26" s="2"/>
      <c r="F26" s="29"/>
      <c r="G26" s="29"/>
      <c r="H26" s="8"/>
      <c r="I26" s="18">
        <f>VLOOKUP(D26,'LOOK UP'!$A$1:$B$44, 2, FALSE)</f>
        <v>0</v>
      </c>
      <c r="J26" s="9">
        <f>VLOOKUP(E26,'LOOK UP'!$A$1:$B$44, 2, FALSE)</f>
        <v>0</v>
      </c>
      <c r="K26" s="9">
        <f>VLOOKUP(F26,'LOOK UP'!$A$1:$B$44, 2, FALSE)</f>
        <v>0</v>
      </c>
      <c r="L26" s="9">
        <f>VLOOKUP(G26,'LOOK UP'!$A$1:$B$44, 2, FALSE)</f>
        <v>0</v>
      </c>
      <c r="M26" s="22">
        <f>VLOOKUP(H26,'LOOK UP'!$A$1:$B$44, 2, FALSE)</f>
        <v>0</v>
      </c>
      <c r="N26" s="17">
        <f t="shared" si="0"/>
        <v>0</v>
      </c>
      <c r="O26" s="49">
        <f t="shared" si="1"/>
        <v>0</v>
      </c>
    </row>
    <row r="27" spans="1:15">
      <c r="A27" s="38">
        <v>22</v>
      </c>
      <c r="B27" s="17"/>
      <c r="C27" s="39"/>
      <c r="D27" s="17"/>
      <c r="E27" s="2"/>
      <c r="F27" s="8"/>
      <c r="G27" s="8"/>
      <c r="H27" s="8"/>
      <c r="I27" s="18">
        <f>VLOOKUP(D27,'LOOK UP'!$A$1:$B$44, 2, FALSE)</f>
        <v>0</v>
      </c>
      <c r="J27" s="9">
        <f>VLOOKUP(E27,'LOOK UP'!$A$1:$B$44, 2, FALSE)</f>
        <v>0</v>
      </c>
      <c r="K27" s="9">
        <f>VLOOKUP(F27,'LOOK UP'!$A$1:$B$44, 2, FALSE)</f>
        <v>0</v>
      </c>
      <c r="L27" s="9">
        <f>VLOOKUP(G27,'LOOK UP'!$A$1:$B$44, 2, FALSE)</f>
        <v>0</v>
      </c>
      <c r="M27" s="22">
        <f>VLOOKUP(H27,'LOOK UP'!$A$1:$B$44, 2, FALSE)</f>
        <v>0</v>
      </c>
      <c r="N27" s="17">
        <f t="shared" si="0"/>
        <v>0</v>
      </c>
      <c r="O27" s="49">
        <f t="shared" si="1"/>
        <v>0</v>
      </c>
    </row>
    <row r="28" spans="1:15">
      <c r="A28" s="38">
        <v>23</v>
      </c>
      <c r="B28" s="17"/>
      <c r="C28" s="39"/>
      <c r="D28" s="17"/>
      <c r="E28" s="2"/>
      <c r="F28" s="8"/>
      <c r="G28" s="8"/>
      <c r="H28" s="8"/>
      <c r="I28" s="18">
        <f>VLOOKUP(D28,'LOOK UP'!$A$1:$B$44, 2, FALSE)</f>
        <v>0</v>
      </c>
      <c r="J28" s="9">
        <f>VLOOKUP(E28,'LOOK UP'!$A$1:$B$44, 2, FALSE)</f>
        <v>0</v>
      </c>
      <c r="K28" s="9">
        <f>VLOOKUP(F28,'LOOK UP'!$A$1:$B$44, 2, FALSE)</f>
        <v>0</v>
      </c>
      <c r="L28" s="9">
        <f>VLOOKUP(G28,'LOOK UP'!$A$1:$B$44, 2, FALSE)</f>
        <v>0</v>
      </c>
      <c r="M28" s="22">
        <f>VLOOKUP(H28,'LOOK UP'!$A$1:$B$44, 2, FALSE)</f>
        <v>0</v>
      </c>
      <c r="N28" s="17">
        <f t="shared" si="0"/>
        <v>0</v>
      </c>
      <c r="O28" s="49">
        <f t="shared" si="1"/>
        <v>0</v>
      </c>
    </row>
    <row r="29" spans="1:15">
      <c r="A29" s="38">
        <v>24</v>
      </c>
      <c r="B29" s="17"/>
      <c r="C29" s="39"/>
      <c r="D29" s="17"/>
      <c r="E29" s="2"/>
      <c r="F29" s="29"/>
      <c r="G29" s="29"/>
      <c r="H29" s="8"/>
      <c r="I29" s="18">
        <f>VLOOKUP(D29,'LOOK UP'!$A$1:$B$44, 2, FALSE)</f>
        <v>0</v>
      </c>
      <c r="J29" s="9">
        <f>VLOOKUP(E29,'LOOK UP'!$A$1:$B$44, 2, FALSE)</f>
        <v>0</v>
      </c>
      <c r="K29" s="9">
        <f>VLOOKUP(F29,'LOOK UP'!$A$1:$B$44, 2, FALSE)</f>
        <v>0</v>
      </c>
      <c r="L29" s="9">
        <f>VLOOKUP(G29,'LOOK UP'!$A$1:$B$44, 2, FALSE)</f>
        <v>0</v>
      </c>
      <c r="M29" s="22">
        <f>VLOOKUP(H29,'LOOK UP'!$A$1:$B$44, 2, FALSE)</f>
        <v>0</v>
      </c>
      <c r="N29" s="17">
        <f t="shared" si="0"/>
        <v>0</v>
      </c>
      <c r="O29" s="49">
        <f t="shared" si="1"/>
        <v>0</v>
      </c>
    </row>
    <row r="30" spans="1:15">
      <c r="A30" s="38">
        <v>25</v>
      </c>
      <c r="B30" s="17"/>
      <c r="C30" s="39"/>
      <c r="D30" s="17"/>
      <c r="E30" s="2"/>
      <c r="F30" s="8"/>
      <c r="G30" s="8"/>
      <c r="H30" s="8"/>
      <c r="I30" s="18">
        <f>VLOOKUP(D30,'LOOK UP'!$A$1:$B$44, 2, FALSE)</f>
        <v>0</v>
      </c>
      <c r="J30" s="9">
        <f>VLOOKUP(E30,'LOOK UP'!$A$1:$B$44, 2, FALSE)</f>
        <v>0</v>
      </c>
      <c r="K30" s="9">
        <f>VLOOKUP(F30,'LOOK UP'!$A$1:$B$44, 2, FALSE)</f>
        <v>0</v>
      </c>
      <c r="L30" s="9">
        <f>VLOOKUP(G30,'LOOK UP'!$A$1:$B$44, 2, FALSE)</f>
        <v>0</v>
      </c>
      <c r="M30" s="22">
        <f>VLOOKUP(H30,'LOOK UP'!$A$1:$B$44, 2, FALSE)</f>
        <v>0</v>
      </c>
      <c r="N30" s="17">
        <f t="shared" si="0"/>
        <v>0</v>
      </c>
      <c r="O30" s="49">
        <f t="shared" si="1"/>
        <v>0</v>
      </c>
    </row>
    <row r="31" spans="1:15">
      <c r="A31" s="38">
        <v>26</v>
      </c>
      <c r="B31" s="17"/>
      <c r="C31" s="39"/>
      <c r="D31" s="17"/>
      <c r="E31" s="2"/>
      <c r="F31" s="8"/>
      <c r="G31" s="8"/>
      <c r="H31" s="8"/>
      <c r="I31" s="18">
        <f>VLOOKUP(D31,'LOOK UP'!$A$1:$B$44, 2, FALSE)</f>
        <v>0</v>
      </c>
      <c r="J31" s="9">
        <f>VLOOKUP(E31,'LOOK UP'!$A$1:$B$44, 2, FALSE)</f>
        <v>0</v>
      </c>
      <c r="K31" s="9">
        <f>VLOOKUP(F31,'LOOK UP'!$A$1:$B$44, 2, FALSE)</f>
        <v>0</v>
      </c>
      <c r="L31" s="9">
        <f>VLOOKUP(G31,'LOOK UP'!$A$1:$B$44, 2, FALSE)</f>
        <v>0</v>
      </c>
      <c r="M31" s="22">
        <f>VLOOKUP(H31,'LOOK UP'!$A$1:$B$44, 2, FALSE)</f>
        <v>0</v>
      </c>
      <c r="N31" s="17">
        <f t="shared" si="0"/>
        <v>0</v>
      </c>
      <c r="O31" s="49">
        <f t="shared" si="1"/>
        <v>0</v>
      </c>
    </row>
    <row r="32" spans="1:15">
      <c r="A32" s="38">
        <v>27</v>
      </c>
      <c r="B32" s="17"/>
      <c r="C32" s="39"/>
      <c r="D32" s="17"/>
      <c r="E32" s="2"/>
      <c r="F32" s="2"/>
      <c r="G32" s="2"/>
      <c r="H32" s="8"/>
      <c r="I32" s="18">
        <f>VLOOKUP(D32,'LOOK UP'!$A$1:$B$44, 2, FALSE)</f>
        <v>0</v>
      </c>
      <c r="J32" s="9">
        <f>VLOOKUP(E32,'LOOK UP'!$A$1:$B$44, 2, FALSE)</f>
        <v>0</v>
      </c>
      <c r="K32" s="9">
        <f>VLOOKUP(F32,'LOOK UP'!$A$1:$B$44, 2, FALSE)</f>
        <v>0</v>
      </c>
      <c r="L32" s="9">
        <f>VLOOKUP(G32,'LOOK UP'!$A$1:$B$44, 2, FALSE)</f>
        <v>0</v>
      </c>
      <c r="M32" s="22">
        <f>VLOOKUP(H32,'LOOK UP'!$A$1:$B$44, 2, FALSE)</f>
        <v>0</v>
      </c>
      <c r="N32" s="17">
        <f t="shared" si="0"/>
        <v>0</v>
      </c>
      <c r="O32" s="49">
        <f t="shared" si="1"/>
        <v>0</v>
      </c>
    </row>
    <row r="33" spans="1:15">
      <c r="A33" s="38">
        <v>28</v>
      </c>
      <c r="B33" s="17"/>
      <c r="C33" s="39"/>
      <c r="D33" s="17"/>
      <c r="E33" s="2"/>
      <c r="F33" s="29"/>
      <c r="G33" s="29"/>
      <c r="H33" s="8"/>
      <c r="I33" s="18">
        <f>VLOOKUP(D33,'LOOK UP'!$A$1:$B$44, 2, FALSE)</f>
        <v>0</v>
      </c>
      <c r="J33" s="9">
        <f>VLOOKUP(E33,'LOOK UP'!$A$1:$B$44, 2, FALSE)</f>
        <v>0</v>
      </c>
      <c r="K33" s="9">
        <f>VLOOKUP(F33,'LOOK UP'!$A$1:$B$44, 2, FALSE)</f>
        <v>0</v>
      </c>
      <c r="L33" s="9">
        <f>VLOOKUP(G33,'LOOK UP'!$A$1:$B$44, 2, FALSE)</f>
        <v>0</v>
      </c>
      <c r="M33" s="22">
        <f>VLOOKUP(H33,'LOOK UP'!$A$1:$B$44, 2, FALSE)</f>
        <v>0</v>
      </c>
      <c r="N33" s="17">
        <f t="shared" si="0"/>
        <v>0</v>
      </c>
      <c r="O33" s="49">
        <f t="shared" si="1"/>
        <v>0</v>
      </c>
    </row>
    <row r="34" spans="1:15">
      <c r="A34" s="38">
        <v>29</v>
      </c>
      <c r="B34" s="17"/>
      <c r="C34" s="39"/>
      <c r="D34" s="17"/>
      <c r="E34" s="2"/>
      <c r="F34" s="29"/>
      <c r="G34" s="29"/>
      <c r="H34" s="8"/>
      <c r="I34" s="18">
        <f>VLOOKUP(D34,'LOOK UP'!$A$1:$B$44, 2, FALSE)</f>
        <v>0</v>
      </c>
      <c r="J34" s="9">
        <f>VLOOKUP(E34,'LOOK UP'!$A$1:$B$44, 2, FALSE)</f>
        <v>0</v>
      </c>
      <c r="K34" s="9">
        <f>VLOOKUP(F34,'LOOK UP'!$A$1:$B$44, 2, FALSE)</f>
        <v>0</v>
      </c>
      <c r="L34" s="9">
        <f>VLOOKUP(G34,'LOOK UP'!$A$1:$B$44, 2, FALSE)</f>
        <v>0</v>
      </c>
      <c r="M34" s="22">
        <f>VLOOKUP(H34,'LOOK UP'!$A$1:$B$44, 2, FALSE)</f>
        <v>0</v>
      </c>
      <c r="N34" s="17">
        <f t="shared" si="0"/>
        <v>0</v>
      </c>
      <c r="O34" s="49">
        <f t="shared" si="1"/>
        <v>0</v>
      </c>
    </row>
    <row r="35" spans="1:15">
      <c r="A35" s="38">
        <v>30</v>
      </c>
      <c r="B35" s="17"/>
      <c r="C35" s="39"/>
      <c r="D35" s="17"/>
      <c r="E35" s="2"/>
      <c r="F35" s="29"/>
      <c r="G35" s="29"/>
      <c r="H35" s="8"/>
      <c r="I35" s="18">
        <f>VLOOKUP(D35,'LOOK UP'!$A$1:$B$44, 2, FALSE)</f>
        <v>0</v>
      </c>
      <c r="J35" s="9">
        <f>VLOOKUP(E35,'LOOK UP'!$A$1:$B$44, 2, FALSE)</f>
        <v>0</v>
      </c>
      <c r="K35" s="9">
        <f>VLOOKUP(F35,'LOOK UP'!$A$1:$B$44, 2, FALSE)</f>
        <v>0</v>
      </c>
      <c r="L35" s="9">
        <f>VLOOKUP(G35,'LOOK UP'!$A$1:$B$44, 2, FALSE)</f>
        <v>0</v>
      </c>
      <c r="M35" s="22">
        <f>VLOOKUP(H35,'LOOK UP'!$A$1:$B$44, 2, FALSE)</f>
        <v>0</v>
      </c>
      <c r="N35" s="17">
        <f t="shared" si="0"/>
        <v>0</v>
      </c>
      <c r="O35" s="49">
        <f t="shared" si="1"/>
        <v>0</v>
      </c>
    </row>
    <row r="36" spans="1:15">
      <c r="A36" s="38">
        <v>31</v>
      </c>
      <c r="B36" s="17"/>
      <c r="C36" s="39"/>
      <c r="D36" s="17"/>
      <c r="E36" s="2"/>
      <c r="F36" s="8"/>
      <c r="G36" s="8"/>
      <c r="H36" s="8"/>
      <c r="I36" s="18">
        <f>VLOOKUP(D36,'LOOK UP'!$A$1:$B$44, 2, FALSE)</f>
        <v>0</v>
      </c>
      <c r="J36" s="9">
        <f>VLOOKUP(E36,'LOOK UP'!$A$1:$B$44, 2, FALSE)</f>
        <v>0</v>
      </c>
      <c r="K36" s="9">
        <f>VLOOKUP(F36,'LOOK UP'!$A$1:$B$44, 2, FALSE)</f>
        <v>0</v>
      </c>
      <c r="L36" s="9">
        <f>VLOOKUP(G36,'LOOK UP'!$A$1:$B$44, 2, FALSE)</f>
        <v>0</v>
      </c>
      <c r="M36" s="22">
        <f>VLOOKUP(H36,'LOOK UP'!$A$1:$B$44, 2, FALSE)</f>
        <v>0</v>
      </c>
      <c r="N36" s="17">
        <f t="shared" si="0"/>
        <v>0</v>
      </c>
      <c r="O36" s="49">
        <f t="shared" si="1"/>
        <v>0</v>
      </c>
    </row>
    <row r="37" spans="1:15">
      <c r="A37" s="38">
        <v>32</v>
      </c>
      <c r="B37" s="17"/>
      <c r="C37" s="39"/>
      <c r="D37" s="17"/>
      <c r="E37" s="2"/>
      <c r="F37" s="67"/>
      <c r="G37" s="67"/>
      <c r="H37" s="8"/>
      <c r="I37" s="18">
        <f>VLOOKUP(D37,'LOOK UP'!$A$1:$B$44, 2, FALSE)</f>
        <v>0</v>
      </c>
      <c r="J37" s="9">
        <f>VLOOKUP(E37,'LOOK UP'!$A$1:$B$44, 2, FALSE)</f>
        <v>0</v>
      </c>
      <c r="K37" s="9">
        <f>VLOOKUP(F37,'LOOK UP'!$A$1:$B$44, 2, FALSE)</f>
        <v>0</v>
      </c>
      <c r="L37" s="9">
        <f>VLOOKUP(G37,'LOOK UP'!$A$1:$B$44, 2, FALSE)</f>
        <v>0</v>
      </c>
      <c r="M37" s="22">
        <f>VLOOKUP(H37,'LOOK UP'!$A$1:$B$44, 2, FALSE)</f>
        <v>0</v>
      </c>
      <c r="N37" s="17">
        <f t="shared" si="0"/>
        <v>0</v>
      </c>
      <c r="O37" s="49">
        <f t="shared" si="1"/>
        <v>0</v>
      </c>
    </row>
    <row r="38" spans="1:15">
      <c r="A38" s="38">
        <v>33</v>
      </c>
      <c r="B38" s="17"/>
      <c r="C38" s="39"/>
      <c r="D38" s="17"/>
      <c r="E38" s="2"/>
      <c r="F38" s="29"/>
      <c r="G38" s="29"/>
      <c r="H38" s="8"/>
      <c r="I38" s="18">
        <f>VLOOKUP(D38,'LOOK UP'!$A$1:$B$44, 2, FALSE)</f>
        <v>0</v>
      </c>
      <c r="J38" s="9">
        <f>VLOOKUP(E38,'LOOK UP'!$A$1:$B$44, 2, FALSE)</f>
        <v>0</v>
      </c>
      <c r="K38" s="9">
        <f>VLOOKUP(F38,'LOOK UP'!$A$1:$B$44, 2, FALSE)</f>
        <v>0</v>
      </c>
      <c r="L38" s="9">
        <f>VLOOKUP(G38,'LOOK UP'!$A$1:$B$44, 2, FALSE)</f>
        <v>0</v>
      </c>
      <c r="M38" s="22">
        <f>VLOOKUP(H38,'LOOK UP'!$A$1:$B$44, 2, FALSE)</f>
        <v>0</v>
      </c>
      <c r="N38" s="17">
        <f t="shared" si="0"/>
        <v>0</v>
      </c>
      <c r="O38" s="49">
        <f t="shared" si="1"/>
        <v>0</v>
      </c>
    </row>
    <row r="39" spans="1:15">
      <c r="A39" s="38">
        <v>34</v>
      </c>
      <c r="B39" s="17"/>
      <c r="C39" s="39"/>
      <c r="D39" s="17"/>
      <c r="E39" s="2"/>
      <c r="F39" s="28"/>
      <c r="G39" s="28"/>
      <c r="H39" s="8"/>
      <c r="I39" s="18">
        <f>VLOOKUP(D39,'LOOK UP'!$A$1:$B$44, 2, FALSE)</f>
        <v>0</v>
      </c>
      <c r="J39" s="9">
        <f>VLOOKUP(E39,'LOOK UP'!$A$1:$B$44, 2, FALSE)</f>
        <v>0</v>
      </c>
      <c r="K39" s="9">
        <f>VLOOKUP(F39,'LOOK UP'!$A$1:$B$44, 2, FALSE)</f>
        <v>0</v>
      </c>
      <c r="L39" s="9">
        <f>VLOOKUP(G39,'LOOK UP'!$A$1:$B$44, 2, FALSE)</f>
        <v>0</v>
      </c>
      <c r="M39" s="22">
        <f>VLOOKUP(H39,'LOOK UP'!$A$1:$B$44, 2, FALSE)</f>
        <v>0</v>
      </c>
      <c r="N39" s="17">
        <f t="shared" si="0"/>
        <v>0</v>
      </c>
      <c r="O39" s="49">
        <f t="shared" si="1"/>
        <v>0</v>
      </c>
    </row>
    <row r="40" spans="1:15">
      <c r="A40" s="38">
        <v>35</v>
      </c>
      <c r="B40" s="17"/>
      <c r="C40" s="39"/>
      <c r="D40" s="17"/>
      <c r="E40" s="2"/>
      <c r="F40" s="2"/>
      <c r="G40" s="2"/>
      <c r="H40" s="8"/>
      <c r="I40" s="18">
        <f>VLOOKUP(D40,'LOOK UP'!$A$1:$B$44, 2, FALSE)</f>
        <v>0</v>
      </c>
      <c r="J40" s="9">
        <f>VLOOKUP(E40,'LOOK UP'!$A$1:$B$44, 2, FALSE)</f>
        <v>0</v>
      </c>
      <c r="K40" s="9">
        <f>VLOOKUP(F40,'LOOK UP'!$A$1:$B$44, 2, FALSE)</f>
        <v>0</v>
      </c>
      <c r="L40" s="9">
        <f>VLOOKUP(G40,'LOOK UP'!$A$1:$B$44, 2, FALSE)</f>
        <v>0</v>
      </c>
      <c r="M40" s="22">
        <f>VLOOKUP(H40,'LOOK UP'!$A$1:$B$44, 2, FALSE)</f>
        <v>0</v>
      </c>
      <c r="N40" s="17">
        <f t="shared" si="0"/>
        <v>0</v>
      </c>
      <c r="O40" s="49">
        <f t="shared" si="1"/>
        <v>0</v>
      </c>
    </row>
    <row r="41" spans="1:15">
      <c r="A41" s="38">
        <v>36</v>
      </c>
      <c r="B41" s="17"/>
      <c r="C41" s="39"/>
      <c r="D41" s="17"/>
      <c r="E41" s="2"/>
      <c r="F41" s="2"/>
      <c r="G41" s="2"/>
      <c r="H41" s="8"/>
      <c r="I41" s="18">
        <f>VLOOKUP(D41,'LOOK UP'!$A$1:$B$44, 2, FALSE)</f>
        <v>0</v>
      </c>
      <c r="J41" s="9">
        <f>VLOOKUP(E41,'LOOK UP'!$A$1:$B$44, 2, FALSE)</f>
        <v>0</v>
      </c>
      <c r="K41" s="9">
        <f>VLOOKUP(F41,'LOOK UP'!$A$1:$B$44, 2, FALSE)</f>
        <v>0</v>
      </c>
      <c r="L41" s="9">
        <f>VLOOKUP(G41,'LOOK UP'!$A$1:$B$44, 2, FALSE)</f>
        <v>0</v>
      </c>
      <c r="M41" s="22">
        <f>VLOOKUP(H41,'LOOK UP'!$A$1:$B$44, 2, FALSE)</f>
        <v>0</v>
      </c>
      <c r="N41" s="17">
        <f t="shared" si="0"/>
        <v>0</v>
      </c>
      <c r="O41" s="49">
        <f t="shared" si="1"/>
        <v>0</v>
      </c>
    </row>
    <row r="42" spans="1:15">
      <c r="A42" s="38">
        <v>37</v>
      </c>
      <c r="B42" s="17"/>
      <c r="C42" s="39"/>
      <c r="D42" s="17"/>
      <c r="E42" s="2"/>
      <c r="F42" s="28"/>
      <c r="G42" s="28"/>
      <c r="H42" s="8"/>
      <c r="I42" s="18">
        <f>VLOOKUP(D42,'LOOK UP'!$A$1:$B$44, 2, FALSE)</f>
        <v>0</v>
      </c>
      <c r="J42" s="9">
        <f>VLOOKUP(E42,'LOOK UP'!$A$1:$B$44, 2, FALSE)</f>
        <v>0</v>
      </c>
      <c r="K42" s="9">
        <f>VLOOKUP(F42,'LOOK UP'!$A$1:$B$44, 2, FALSE)</f>
        <v>0</v>
      </c>
      <c r="L42" s="9">
        <f>VLOOKUP(G42,'LOOK UP'!$A$1:$B$44, 2, FALSE)</f>
        <v>0</v>
      </c>
      <c r="M42" s="22">
        <f>VLOOKUP(H42,'LOOK UP'!$A$1:$B$44, 2, FALSE)</f>
        <v>0</v>
      </c>
      <c r="N42" s="17">
        <f t="shared" si="0"/>
        <v>0</v>
      </c>
      <c r="O42" s="49">
        <f t="shared" si="1"/>
        <v>0</v>
      </c>
    </row>
    <row r="43" spans="1:15">
      <c r="A43" s="38">
        <v>38</v>
      </c>
      <c r="B43" s="17"/>
      <c r="C43" s="39"/>
      <c r="D43" s="17"/>
      <c r="E43" s="2"/>
      <c r="F43" s="2"/>
      <c r="G43" s="2"/>
      <c r="H43" s="8"/>
      <c r="I43" s="18">
        <f>VLOOKUP(D43,'LOOK UP'!$A$1:$B$44, 2, FALSE)</f>
        <v>0</v>
      </c>
      <c r="J43" s="9">
        <f>VLOOKUP(E43,'LOOK UP'!$A$1:$B$44, 2, FALSE)</f>
        <v>0</v>
      </c>
      <c r="K43" s="9">
        <f>VLOOKUP(F43,'LOOK UP'!$A$1:$B$44, 2, FALSE)</f>
        <v>0</v>
      </c>
      <c r="L43" s="9">
        <f>VLOOKUP(G43,'LOOK UP'!$A$1:$B$44, 2, FALSE)</f>
        <v>0</v>
      </c>
      <c r="M43" s="22">
        <f>VLOOKUP(H43,'LOOK UP'!$A$1:$B$44, 2, FALSE)</f>
        <v>0</v>
      </c>
      <c r="N43" s="17">
        <f t="shared" si="0"/>
        <v>0</v>
      </c>
      <c r="O43" s="49">
        <f t="shared" si="1"/>
        <v>0</v>
      </c>
    </row>
    <row r="44" spans="1:15">
      <c r="A44" s="38">
        <v>39</v>
      </c>
      <c r="B44" s="17"/>
      <c r="C44" s="39"/>
      <c r="D44" s="17"/>
      <c r="E44" s="2"/>
      <c r="F44" s="2"/>
      <c r="G44" s="2"/>
      <c r="H44" s="8"/>
      <c r="I44" s="18">
        <f>VLOOKUP(D44,'LOOK UP'!$A$1:$B$44, 2, FALSE)</f>
        <v>0</v>
      </c>
      <c r="J44" s="9">
        <f>VLOOKUP(E44,'LOOK UP'!$A$1:$B$44, 2, FALSE)</f>
        <v>0</v>
      </c>
      <c r="K44" s="9">
        <f>VLOOKUP(F44,'LOOK UP'!$A$1:$B$44, 2, FALSE)</f>
        <v>0</v>
      </c>
      <c r="L44" s="9">
        <f>VLOOKUP(G44,'LOOK UP'!$A$1:$B$44, 2, FALSE)</f>
        <v>0</v>
      </c>
      <c r="M44" s="22">
        <f>VLOOKUP(H44,'LOOK UP'!$A$1:$B$44, 2, FALSE)</f>
        <v>0</v>
      </c>
      <c r="N44" s="17">
        <f t="shared" si="0"/>
        <v>0</v>
      </c>
      <c r="O44" s="49">
        <f t="shared" si="1"/>
        <v>0</v>
      </c>
    </row>
    <row r="45" spans="1:15" ht="16.149999999999999" thickBot="1">
      <c r="A45" s="40">
        <v>40</v>
      </c>
      <c r="B45" s="17"/>
      <c r="C45" s="39"/>
      <c r="D45" s="17"/>
      <c r="E45" s="2"/>
      <c r="F45" s="16"/>
      <c r="G45" s="16"/>
      <c r="H45" s="8"/>
      <c r="I45" s="18">
        <f>VLOOKUP(D45,'LOOK UP'!$A$1:$B$44, 2, FALSE)</f>
        <v>0</v>
      </c>
      <c r="J45" s="9">
        <f>VLOOKUP(E45,'LOOK UP'!$A$1:$B$44, 2, FALSE)</f>
        <v>0</v>
      </c>
      <c r="K45" s="9">
        <f>VLOOKUP(F45,'LOOK UP'!$A$1:$B$44, 2, FALSE)</f>
        <v>0</v>
      </c>
      <c r="L45" s="9">
        <f>VLOOKUP(G45,'LOOK UP'!$A$1:$B$44, 2, FALSE)</f>
        <v>0</v>
      </c>
      <c r="M45" s="22">
        <f>VLOOKUP(H45,'LOOK UP'!$A$1:$B$44, 2, FALSE)</f>
        <v>0</v>
      </c>
      <c r="N45" s="17">
        <f t="shared" si="0"/>
        <v>0</v>
      </c>
      <c r="O45" s="49">
        <f t="shared" si="1"/>
        <v>0</v>
      </c>
    </row>
  </sheetData>
  <sortState xmlns:xlrd2="http://schemas.microsoft.com/office/spreadsheetml/2017/richdata2" ref="B8:O18">
    <sortCondition descending="1" ref="O8:O18"/>
  </sortState>
  <mergeCells count="3">
    <mergeCell ref="D1:M4"/>
    <mergeCell ref="C1:C4"/>
    <mergeCell ref="A5:C6"/>
  </mergeCells>
  <pageMargins left="0.7" right="0.7" top="0.75" bottom="0.75" header="0.3" footer="0.3"/>
  <pageSetup paperSize="9" scale="71" fitToHeight="0" orientation="landscape" horizontalDpi="300" verticalDpi="30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F280-82DF-4953-A4A3-6A8873AAC4C7}">
  <dimension ref="A1:Q29"/>
  <sheetViews>
    <sheetView workbookViewId="0">
      <selection activeCell="N14" sqref="N14"/>
    </sheetView>
  </sheetViews>
  <sheetFormatPr defaultRowHeight="14.45"/>
  <cols>
    <col min="2" max="2" width="17.7109375" bestFit="1" customWidth="1"/>
    <col min="3" max="3" width="10.7109375" bestFit="1" customWidth="1"/>
    <col min="8" max="8" width="21.28515625" bestFit="1" customWidth="1"/>
    <col min="9" max="9" width="21.28515625" customWidth="1"/>
    <col min="12" max="12" width="14.7109375" bestFit="1" customWidth="1"/>
    <col min="16" max="16" width="11.28515625" bestFit="1" customWidth="1"/>
    <col min="17" max="17" width="10.7109375" bestFit="1" customWidth="1"/>
  </cols>
  <sheetData>
    <row r="1" spans="1:17">
      <c r="A1" t="s">
        <v>274</v>
      </c>
      <c r="B1" t="s">
        <v>322</v>
      </c>
      <c r="C1" t="s">
        <v>7</v>
      </c>
      <c r="D1" t="s">
        <v>174</v>
      </c>
      <c r="E1" t="s">
        <v>281</v>
      </c>
      <c r="G1" t="s">
        <v>323</v>
      </c>
      <c r="H1" t="s">
        <v>14</v>
      </c>
      <c r="I1" t="s">
        <v>7</v>
      </c>
      <c r="K1" t="s">
        <v>280</v>
      </c>
      <c r="L1" t="s">
        <v>14</v>
      </c>
      <c r="M1" t="s">
        <v>7</v>
      </c>
      <c r="O1" t="s">
        <v>181</v>
      </c>
      <c r="P1" t="s">
        <v>322</v>
      </c>
      <c r="Q1" t="s">
        <v>7</v>
      </c>
    </row>
    <row r="2" spans="1:17">
      <c r="O2" s="2"/>
      <c r="P2" s="2" t="s">
        <v>149</v>
      </c>
      <c r="Q2" s="2">
        <v>1</v>
      </c>
    </row>
    <row r="3" spans="1:17">
      <c r="A3" s="2"/>
      <c r="B3" s="2" t="s">
        <v>55</v>
      </c>
      <c r="C3" s="2">
        <v>1</v>
      </c>
      <c r="G3" s="2">
        <v>2</v>
      </c>
      <c r="H3" s="2" t="s">
        <v>62</v>
      </c>
      <c r="I3" s="2">
        <v>1</v>
      </c>
      <c r="K3" s="2">
        <v>20</v>
      </c>
      <c r="L3" s="2" t="s">
        <v>128</v>
      </c>
      <c r="M3" s="2">
        <v>1</v>
      </c>
    </row>
    <row r="4" spans="1:17">
      <c r="A4" s="2"/>
      <c r="B4" s="2" t="s">
        <v>37</v>
      </c>
      <c r="C4" s="2">
        <v>2</v>
      </c>
      <c r="G4" s="101">
        <v>3</v>
      </c>
      <c r="H4" s="101" t="s">
        <v>67</v>
      </c>
      <c r="I4" s="101">
        <v>2</v>
      </c>
      <c r="K4" s="2">
        <v>21</v>
      </c>
      <c r="L4" s="2" t="s">
        <v>70</v>
      </c>
      <c r="M4" s="2">
        <v>2</v>
      </c>
    </row>
    <row r="5" spans="1:17">
      <c r="A5" s="2"/>
      <c r="B5" s="2" t="s">
        <v>46</v>
      </c>
      <c r="C5" s="2">
        <v>3</v>
      </c>
      <c r="G5" s="2">
        <v>4</v>
      </c>
      <c r="H5" s="2" t="s">
        <v>68</v>
      </c>
      <c r="I5" s="2">
        <v>3</v>
      </c>
      <c r="K5" s="2">
        <v>32</v>
      </c>
      <c r="L5" s="2" t="s">
        <v>135</v>
      </c>
      <c r="M5" s="2">
        <v>3</v>
      </c>
    </row>
    <row r="6" spans="1:17">
      <c r="A6" s="2"/>
      <c r="B6" s="2" t="s">
        <v>66</v>
      </c>
      <c r="C6" s="2">
        <v>4</v>
      </c>
      <c r="G6" s="2">
        <v>5</v>
      </c>
      <c r="H6" s="2" t="s">
        <v>32</v>
      </c>
      <c r="I6" s="2">
        <v>4</v>
      </c>
      <c r="K6" s="2">
        <v>37</v>
      </c>
      <c r="L6" s="2" t="s">
        <v>146</v>
      </c>
      <c r="M6" s="2">
        <v>4</v>
      </c>
    </row>
    <row r="7" spans="1:17">
      <c r="A7" s="2"/>
      <c r="B7" s="2" t="s">
        <v>41</v>
      </c>
      <c r="C7" s="2">
        <v>5</v>
      </c>
      <c r="D7" s="109">
        <v>4</v>
      </c>
      <c r="G7" s="2">
        <v>6</v>
      </c>
      <c r="H7" s="2" t="s">
        <v>78</v>
      </c>
      <c r="I7" s="2">
        <v>5</v>
      </c>
    </row>
    <row r="8" spans="1:17">
      <c r="B8" s="109" t="s">
        <v>54</v>
      </c>
      <c r="C8" s="109"/>
      <c r="D8">
        <v>3</v>
      </c>
      <c r="G8" s="2">
        <v>7</v>
      </c>
      <c r="H8" s="2" t="s">
        <v>42</v>
      </c>
      <c r="I8" s="2">
        <v>6</v>
      </c>
    </row>
    <row r="9" spans="1:17">
      <c r="B9" s="109"/>
      <c r="C9" s="109"/>
      <c r="G9" s="2">
        <v>8</v>
      </c>
      <c r="H9" s="2" t="s">
        <v>35</v>
      </c>
      <c r="I9" s="2">
        <v>7</v>
      </c>
    </row>
    <row r="10" spans="1:17">
      <c r="G10" s="2">
        <v>9</v>
      </c>
      <c r="H10" s="2" t="s">
        <v>39</v>
      </c>
      <c r="I10" s="2">
        <v>8</v>
      </c>
    </row>
    <row r="11" spans="1:17">
      <c r="G11" s="2">
        <v>11</v>
      </c>
      <c r="H11" s="2" t="s">
        <v>44</v>
      </c>
      <c r="I11" s="2">
        <v>9</v>
      </c>
    </row>
    <row r="12" spans="1:17">
      <c r="G12" s="2">
        <v>12</v>
      </c>
      <c r="H12" s="2" t="s">
        <v>30</v>
      </c>
      <c r="I12" s="2">
        <v>10</v>
      </c>
    </row>
    <row r="13" spans="1:17">
      <c r="G13" s="2">
        <v>14</v>
      </c>
      <c r="H13" s="2" t="s">
        <v>105</v>
      </c>
      <c r="I13" s="2">
        <v>11</v>
      </c>
    </row>
    <row r="14" spans="1:17">
      <c r="G14" s="2">
        <v>15</v>
      </c>
      <c r="H14" s="2" t="s">
        <v>110</v>
      </c>
      <c r="I14" s="2">
        <v>12</v>
      </c>
    </row>
    <row r="15" spans="1:17">
      <c r="G15" s="2">
        <v>16</v>
      </c>
      <c r="H15" s="2" t="s">
        <v>114</v>
      </c>
      <c r="I15" s="2">
        <v>13</v>
      </c>
    </row>
    <row r="16" spans="1:17">
      <c r="G16" s="2">
        <v>18</v>
      </c>
      <c r="H16" s="2" t="s">
        <v>80</v>
      </c>
      <c r="I16" s="2">
        <v>14</v>
      </c>
    </row>
    <row r="17" spans="7:9">
      <c r="G17" s="2">
        <v>19</v>
      </c>
      <c r="H17" s="2" t="s">
        <v>124</v>
      </c>
      <c r="I17" s="2">
        <v>15</v>
      </c>
    </row>
    <row r="18" spans="7:9">
      <c r="G18" s="2">
        <v>22</v>
      </c>
      <c r="H18" s="2" t="s">
        <v>51</v>
      </c>
      <c r="I18" s="2">
        <v>16</v>
      </c>
    </row>
    <row r="19" spans="7:9">
      <c r="G19" s="2">
        <v>23</v>
      </c>
      <c r="H19" s="2" t="s">
        <v>77</v>
      </c>
      <c r="I19" s="2">
        <v>17</v>
      </c>
    </row>
    <row r="20" spans="7:9">
      <c r="G20" s="2">
        <v>25</v>
      </c>
      <c r="H20" s="2" t="s">
        <v>150</v>
      </c>
      <c r="I20" s="2">
        <v>18</v>
      </c>
    </row>
    <row r="21" spans="7:9">
      <c r="G21" s="2">
        <v>26</v>
      </c>
      <c r="H21" s="2" t="s">
        <v>147</v>
      </c>
      <c r="I21" s="2">
        <v>19</v>
      </c>
    </row>
    <row r="22" spans="7:9">
      <c r="G22" s="2">
        <v>27</v>
      </c>
      <c r="H22" s="2" t="s">
        <v>143</v>
      </c>
      <c r="I22" s="2">
        <v>20</v>
      </c>
    </row>
    <row r="23" spans="7:9">
      <c r="G23" s="2">
        <v>28</v>
      </c>
      <c r="H23" s="2" t="s">
        <v>139</v>
      </c>
      <c r="I23" s="2">
        <v>21</v>
      </c>
    </row>
    <row r="24" spans="7:9">
      <c r="G24" s="2">
        <v>29</v>
      </c>
      <c r="H24" s="2" t="s">
        <v>141</v>
      </c>
      <c r="I24" s="2">
        <v>22</v>
      </c>
    </row>
    <row r="25" spans="7:9">
      <c r="G25" s="2">
        <v>30</v>
      </c>
      <c r="H25" s="2" t="s">
        <v>130</v>
      </c>
      <c r="I25" s="2">
        <v>23</v>
      </c>
    </row>
    <row r="26" spans="7:9">
      <c r="G26" s="2">
        <v>31</v>
      </c>
      <c r="H26" s="2" t="s">
        <v>99</v>
      </c>
      <c r="I26" s="2">
        <v>24</v>
      </c>
    </row>
    <row r="27" spans="7:9">
      <c r="G27" s="2">
        <v>33</v>
      </c>
      <c r="H27" s="2" t="s">
        <v>131</v>
      </c>
      <c r="I27" s="2">
        <v>25</v>
      </c>
    </row>
    <row r="28" spans="7:9">
      <c r="G28" s="2">
        <v>34</v>
      </c>
      <c r="H28" s="2" t="s">
        <v>125</v>
      </c>
      <c r="I28" s="2">
        <v>26</v>
      </c>
    </row>
    <row r="29" spans="7:9">
      <c r="G29" s="2">
        <v>35</v>
      </c>
      <c r="H29" s="2" t="s">
        <v>154</v>
      </c>
      <c r="I29" s="2">
        <v>27</v>
      </c>
    </row>
  </sheetData>
  <autoFilter ref="G2:H29" xr:uid="{9DC9F280-82DF-4953-A4A3-6A8873AAC4C7}">
    <sortState xmlns:xlrd2="http://schemas.microsoft.com/office/spreadsheetml/2017/richdata2" ref="G3:H29">
      <sortCondition ref="G2:G29"/>
    </sortState>
  </autoFilter>
  <sortState xmlns:xlrd2="http://schemas.microsoft.com/office/spreadsheetml/2017/richdata2" ref="K2:L6">
    <sortCondition ref="K2:K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F3D7-C6F9-4166-B4A2-D5AB5DCDADD2}">
  <sheetPr>
    <pageSetUpPr fitToPage="1"/>
  </sheetPr>
  <dimension ref="A1:N31"/>
  <sheetViews>
    <sheetView workbookViewId="0"/>
  </sheetViews>
  <sheetFormatPr defaultColWidth="9.140625" defaultRowHeight="14.45"/>
  <cols>
    <col min="1" max="1" width="8.28515625" style="36" bestFit="1" customWidth="1"/>
    <col min="2" max="2" width="35.85546875" style="36" bestFit="1" customWidth="1"/>
    <col min="3" max="3" width="25.42578125" style="36" bestFit="1" customWidth="1"/>
    <col min="4" max="7" width="18.5703125" style="36" customWidth="1"/>
    <col min="8" max="8" width="9.5703125" style="36" customWidth="1"/>
    <col min="9" max="12" width="9.140625" style="36"/>
    <col min="13" max="13" width="30.140625" style="36" bestFit="1" customWidth="1"/>
    <col min="14" max="16384" width="9.140625" style="36"/>
  </cols>
  <sheetData>
    <row r="1" spans="1:14" ht="49.5" customHeight="1">
      <c r="C1" s="155" t="s">
        <v>0</v>
      </c>
      <c r="D1" s="155"/>
      <c r="E1" s="155"/>
      <c r="F1" s="155"/>
      <c r="G1" s="155"/>
      <c r="H1" s="155"/>
    </row>
    <row r="2" spans="1:14" ht="14.45" customHeight="1">
      <c r="C2" s="155"/>
      <c r="D2" s="155"/>
      <c r="E2" s="155"/>
      <c r="F2" s="155"/>
      <c r="G2" s="155"/>
      <c r="H2" s="155"/>
    </row>
    <row r="3" spans="1:14" ht="25.9" customHeight="1">
      <c r="C3" s="155" t="s">
        <v>324</v>
      </c>
      <c r="D3" s="155"/>
      <c r="E3" s="155"/>
      <c r="F3" s="155"/>
      <c r="G3" s="155"/>
      <c r="H3" s="155"/>
    </row>
    <row r="4" spans="1:14" ht="15" customHeight="1">
      <c r="C4" s="42"/>
      <c r="D4" s="43"/>
      <c r="E4" s="44"/>
      <c r="F4" s="44"/>
      <c r="G4" s="44"/>
      <c r="H4" s="44"/>
    </row>
    <row r="5" spans="1:14" s="44" customFormat="1"/>
    <row r="6" spans="1:14" s="44" customFormat="1" ht="45.75" customHeight="1">
      <c r="A6" s="46" t="s">
        <v>167</v>
      </c>
      <c r="B6" s="46" t="s">
        <v>325</v>
      </c>
      <c r="C6" s="46" t="e">
        <f>#REF!</f>
        <v>#REF!</v>
      </c>
      <c r="D6" s="46" t="e">
        <f>#REF!</f>
        <v>#REF!</v>
      </c>
      <c r="E6" s="46" t="e">
        <f>#REF!</f>
        <v>#REF!</v>
      </c>
      <c r="F6" s="46" t="e">
        <f>#REF!</f>
        <v>#REF!</v>
      </c>
      <c r="G6" s="46" t="e">
        <f>#REF!</f>
        <v>#REF!</v>
      </c>
      <c r="H6" s="47" t="s">
        <v>326</v>
      </c>
      <c r="M6" s="36"/>
      <c r="N6" s="91"/>
    </row>
    <row r="7" spans="1:14" ht="15" customHeight="1">
      <c r="A7" s="6">
        <v>1</v>
      </c>
      <c r="B7" s="45" t="s">
        <v>56</v>
      </c>
      <c r="C7" s="2"/>
      <c r="D7" s="45"/>
      <c r="E7" s="70"/>
      <c r="F7" s="45"/>
      <c r="G7" s="45"/>
      <c r="H7" s="48">
        <f t="shared" ref="H7:H31" si="0">SUM(C7:G7)</f>
        <v>0</v>
      </c>
      <c r="N7"/>
    </row>
    <row r="8" spans="1:14" ht="15" customHeight="1">
      <c r="A8" s="6">
        <v>2</v>
      </c>
      <c r="B8" s="45" t="s">
        <v>327</v>
      </c>
      <c r="C8" s="2"/>
      <c r="D8" s="45"/>
      <c r="E8" s="70"/>
      <c r="F8" s="45"/>
      <c r="G8" s="45"/>
      <c r="H8" s="48">
        <f t="shared" si="0"/>
        <v>0</v>
      </c>
      <c r="N8"/>
    </row>
    <row r="9" spans="1:14" ht="15" customHeight="1">
      <c r="A9" s="6">
        <v>3</v>
      </c>
      <c r="B9" s="45" t="s">
        <v>327</v>
      </c>
      <c r="C9" s="2"/>
      <c r="D9" s="45"/>
      <c r="E9" s="70"/>
      <c r="F9" s="45"/>
      <c r="G9" s="45"/>
      <c r="H9" s="48">
        <f t="shared" si="0"/>
        <v>0</v>
      </c>
      <c r="N9"/>
    </row>
    <row r="10" spans="1:14" ht="15" customHeight="1">
      <c r="A10" s="6">
        <v>4</v>
      </c>
      <c r="B10" s="45" t="s">
        <v>327</v>
      </c>
      <c r="C10" s="2"/>
      <c r="D10" s="45"/>
      <c r="E10" s="70"/>
      <c r="F10" s="45"/>
      <c r="G10" s="45"/>
      <c r="H10" s="48">
        <f t="shared" si="0"/>
        <v>0</v>
      </c>
      <c r="N10"/>
    </row>
    <row r="11" spans="1:14" ht="15" customHeight="1">
      <c r="A11" s="6">
        <v>5</v>
      </c>
      <c r="B11" s="45" t="s">
        <v>328</v>
      </c>
      <c r="C11" s="2"/>
      <c r="D11" s="45"/>
      <c r="E11" s="70"/>
      <c r="F11" s="45"/>
      <c r="G11" s="45"/>
      <c r="H11" s="48">
        <f t="shared" si="0"/>
        <v>0</v>
      </c>
      <c r="N11"/>
    </row>
    <row r="12" spans="1:14" ht="15" customHeight="1">
      <c r="A12" s="6">
        <v>6</v>
      </c>
      <c r="B12" s="45" t="s">
        <v>329</v>
      </c>
      <c r="C12" s="2"/>
      <c r="D12" s="45"/>
      <c r="E12" s="70"/>
      <c r="F12" s="45"/>
      <c r="G12" s="45"/>
      <c r="H12" s="48">
        <f t="shared" si="0"/>
        <v>0</v>
      </c>
      <c r="N12"/>
    </row>
    <row r="13" spans="1:14" ht="15" customHeight="1">
      <c r="A13" s="6">
        <v>7</v>
      </c>
      <c r="B13" s="45" t="s">
        <v>198</v>
      </c>
      <c r="C13" s="2"/>
      <c r="D13" s="45"/>
      <c r="E13" s="70"/>
      <c r="F13" s="45"/>
      <c r="G13" s="45"/>
      <c r="H13" s="48">
        <f t="shared" si="0"/>
        <v>0</v>
      </c>
      <c r="N13"/>
    </row>
    <row r="14" spans="1:14">
      <c r="A14" s="6">
        <v>8</v>
      </c>
      <c r="B14" s="45" t="s">
        <v>166</v>
      </c>
      <c r="C14" s="2"/>
      <c r="D14" s="45"/>
      <c r="E14" s="70"/>
      <c r="F14" s="45"/>
      <c r="G14" s="45"/>
      <c r="H14" s="48">
        <f t="shared" si="0"/>
        <v>0</v>
      </c>
      <c r="N14"/>
    </row>
    <row r="15" spans="1:14">
      <c r="A15" s="6">
        <v>9</v>
      </c>
      <c r="B15" s="45" t="s">
        <v>330</v>
      </c>
      <c r="C15" s="2"/>
      <c r="D15" s="45"/>
      <c r="E15" s="70"/>
      <c r="F15" s="45"/>
      <c r="G15" s="45"/>
      <c r="H15" s="48">
        <f t="shared" si="0"/>
        <v>0</v>
      </c>
      <c r="N15"/>
    </row>
    <row r="16" spans="1:14">
      <c r="A16" s="6">
        <v>10</v>
      </c>
      <c r="B16" s="45" t="s">
        <v>331</v>
      </c>
      <c r="C16" s="2"/>
      <c r="D16" s="45"/>
      <c r="E16" s="70"/>
      <c r="F16" s="45"/>
      <c r="G16" s="45"/>
      <c r="H16" s="48">
        <f t="shared" si="0"/>
        <v>0</v>
      </c>
      <c r="N16"/>
    </row>
    <row r="17" spans="1:14">
      <c r="A17" s="6">
        <v>11</v>
      </c>
      <c r="B17" s="45" t="s">
        <v>45</v>
      </c>
      <c r="C17" s="2"/>
      <c r="D17" s="45"/>
      <c r="E17" s="70"/>
      <c r="F17" s="45"/>
      <c r="G17" s="45"/>
      <c r="H17" s="48">
        <f t="shared" si="0"/>
        <v>0</v>
      </c>
      <c r="N17"/>
    </row>
    <row r="18" spans="1:14">
      <c r="A18" s="6">
        <v>12</v>
      </c>
      <c r="B18" s="45"/>
      <c r="C18" s="2"/>
      <c r="D18" s="45"/>
      <c r="E18" s="70"/>
      <c r="F18" s="45"/>
      <c r="G18" s="45"/>
      <c r="H18" s="48">
        <f t="shared" si="0"/>
        <v>0</v>
      </c>
      <c r="N18"/>
    </row>
    <row r="19" spans="1:14">
      <c r="A19" s="6">
        <v>13</v>
      </c>
      <c r="B19" s="45" t="s">
        <v>332</v>
      </c>
      <c r="C19" s="2"/>
      <c r="D19" s="45"/>
      <c r="E19" s="70"/>
      <c r="F19" s="45"/>
      <c r="G19" s="45"/>
      <c r="H19" s="48">
        <f t="shared" si="0"/>
        <v>0</v>
      </c>
      <c r="N19"/>
    </row>
    <row r="20" spans="1:14">
      <c r="A20" s="6">
        <v>14</v>
      </c>
      <c r="B20" s="45" t="s">
        <v>106</v>
      </c>
      <c r="C20" s="2"/>
      <c r="D20" s="45"/>
      <c r="E20" s="70"/>
      <c r="F20" s="45"/>
      <c r="G20" s="45"/>
      <c r="H20" s="48">
        <f t="shared" si="0"/>
        <v>0</v>
      </c>
    </row>
    <row r="21" spans="1:14">
      <c r="A21" s="6">
        <v>15</v>
      </c>
      <c r="B21" s="45" t="s">
        <v>53</v>
      </c>
      <c r="C21" s="2"/>
      <c r="D21" s="45"/>
      <c r="E21" s="70"/>
      <c r="F21" s="45"/>
      <c r="G21" s="45"/>
      <c r="H21" s="48">
        <f t="shared" si="0"/>
        <v>0</v>
      </c>
    </row>
    <row r="22" spans="1:14">
      <c r="A22" s="6">
        <v>16</v>
      </c>
      <c r="B22" s="45" t="s">
        <v>333</v>
      </c>
      <c r="C22" s="2"/>
      <c r="D22" s="45"/>
      <c r="E22" s="70"/>
      <c r="F22" s="45"/>
      <c r="G22" s="45"/>
      <c r="H22" s="48">
        <f t="shared" si="0"/>
        <v>0</v>
      </c>
    </row>
    <row r="23" spans="1:14">
      <c r="A23" s="6">
        <v>17</v>
      </c>
      <c r="B23" s="45" t="s">
        <v>332</v>
      </c>
      <c r="C23" s="2"/>
      <c r="D23" s="45"/>
      <c r="E23" s="70"/>
      <c r="F23" s="45"/>
      <c r="G23" s="45"/>
      <c r="H23" s="48">
        <f t="shared" si="0"/>
        <v>0</v>
      </c>
    </row>
    <row r="24" spans="1:14">
      <c r="A24" s="6">
        <v>18</v>
      </c>
      <c r="B24" s="45" t="s">
        <v>81</v>
      </c>
      <c r="C24" s="2"/>
      <c r="D24" s="45"/>
      <c r="E24" s="70"/>
      <c r="F24" s="45"/>
      <c r="G24" s="45"/>
      <c r="H24" s="48">
        <f t="shared" si="0"/>
        <v>0</v>
      </c>
    </row>
    <row r="25" spans="1:14">
      <c r="A25" s="6">
        <v>19</v>
      </c>
      <c r="B25" s="45"/>
      <c r="C25" s="2"/>
      <c r="D25" s="45"/>
      <c r="E25" s="70"/>
      <c r="F25" s="45"/>
      <c r="G25" s="45"/>
      <c r="H25" s="48">
        <f t="shared" si="0"/>
        <v>0</v>
      </c>
    </row>
    <row r="26" spans="1:14">
      <c r="A26" s="6">
        <v>20</v>
      </c>
      <c r="B26" s="45" t="s">
        <v>334</v>
      </c>
      <c r="C26" s="2"/>
      <c r="D26" s="45"/>
      <c r="E26" s="70"/>
      <c r="F26" s="45"/>
      <c r="G26" s="45"/>
      <c r="H26" s="48">
        <f t="shared" si="0"/>
        <v>0</v>
      </c>
    </row>
    <row r="27" spans="1:14">
      <c r="A27" s="6">
        <v>21</v>
      </c>
      <c r="B27" s="45"/>
      <c r="C27" s="2"/>
      <c r="D27" s="45"/>
      <c r="E27" s="70"/>
      <c r="F27" s="45"/>
      <c r="G27" s="45"/>
      <c r="H27" s="48">
        <f t="shared" si="0"/>
        <v>0</v>
      </c>
    </row>
    <row r="28" spans="1:14">
      <c r="A28" s="6">
        <v>22</v>
      </c>
      <c r="B28" s="45"/>
      <c r="C28" s="2"/>
      <c r="D28" s="45"/>
      <c r="E28" s="70"/>
      <c r="F28" s="45"/>
      <c r="G28" s="45"/>
      <c r="H28" s="48">
        <f t="shared" si="0"/>
        <v>0</v>
      </c>
    </row>
    <row r="29" spans="1:14">
      <c r="A29" s="6">
        <v>23</v>
      </c>
      <c r="B29" s="45"/>
      <c r="C29" s="45"/>
      <c r="D29" s="45"/>
      <c r="E29" s="70"/>
      <c r="F29" s="45"/>
      <c r="G29" s="45"/>
      <c r="H29" s="48">
        <f t="shared" si="0"/>
        <v>0</v>
      </c>
    </row>
    <row r="30" spans="1:14">
      <c r="A30" s="45"/>
      <c r="B30" s="45"/>
      <c r="C30" s="45"/>
      <c r="D30" s="45"/>
      <c r="E30" s="70"/>
      <c r="F30" s="45"/>
      <c r="G30" s="45"/>
      <c r="H30" s="48">
        <f t="shared" si="0"/>
        <v>0</v>
      </c>
    </row>
    <row r="31" spans="1:14">
      <c r="A31" s="45"/>
      <c r="B31" s="45"/>
      <c r="C31" s="45"/>
      <c r="D31" s="45"/>
      <c r="E31" s="70"/>
      <c r="F31" s="45"/>
      <c r="G31" s="45"/>
      <c r="H31" s="48">
        <f t="shared" si="0"/>
        <v>0</v>
      </c>
    </row>
  </sheetData>
  <sortState xmlns:xlrd2="http://schemas.microsoft.com/office/spreadsheetml/2017/richdata2" ref="A7:H31">
    <sortCondition descending="1" ref="H7:H31"/>
  </sortState>
  <mergeCells count="2">
    <mergeCell ref="C1:H2"/>
    <mergeCell ref="C3:H3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4"/>
  <sheetViews>
    <sheetView workbookViewId="0"/>
  </sheetViews>
  <sheetFormatPr defaultRowHeight="14.45"/>
  <sheetData>
    <row r="1" spans="1:2">
      <c r="A1" t="s">
        <v>167</v>
      </c>
      <c r="B1" t="s">
        <v>291</v>
      </c>
    </row>
    <row r="2" spans="1:2">
      <c r="A2">
        <v>0</v>
      </c>
      <c r="B2">
        <v>0</v>
      </c>
    </row>
    <row r="3" spans="1:2">
      <c r="A3">
        <v>1</v>
      </c>
      <c r="B3">
        <v>35</v>
      </c>
    </row>
    <row r="4" spans="1:2">
      <c r="A4">
        <v>2</v>
      </c>
      <c r="B4">
        <v>30</v>
      </c>
    </row>
    <row r="5" spans="1:2">
      <c r="A5">
        <v>3</v>
      </c>
      <c r="B5">
        <v>25</v>
      </c>
    </row>
    <row r="6" spans="1:2">
      <c r="A6">
        <v>4</v>
      </c>
      <c r="B6">
        <v>23</v>
      </c>
    </row>
    <row r="7" spans="1:2">
      <c r="A7">
        <v>5</v>
      </c>
      <c r="B7">
        <v>21</v>
      </c>
    </row>
    <row r="8" spans="1:2">
      <c r="A8">
        <v>6</v>
      </c>
      <c r="B8">
        <v>19</v>
      </c>
    </row>
    <row r="9" spans="1:2">
      <c r="A9">
        <v>7</v>
      </c>
      <c r="B9">
        <v>17</v>
      </c>
    </row>
    <row r="10" spans="1:2">
      <c r="A10">
        <v>8</v>
      </c>
      <c r="B10">
        <v>15</v>
      </c>
    </row>
    <row r="11" spans="1:2">
      <c r="A11">
        <v>9</v>
      </c>
      <c r="B11">
        <v>13</v>
      </c>
    </row>
    <row r="12" spans="1:2">
      <c r="A12">
        <v>10</v>
      </c>
      <c r="B12">
        <v>11</v>
      </c>
    </row>
    <row r="13" spans="1:2">
      <c r="A13">
        <v>11</v>
      </c>
      <c r="B13">
        <v>10</v>
      </c>
    </row>
    <row r="14" spans="1:2">
      <c r="A14">
        <v>12</v>
      </c>
      <c r="B14">
        <v>9</v>
      </c>
    </row>
    <row r="15" spans="1:2">
      <c r="A15">
        <v>13</v>
      </c>
      <c r="B15">
        <v>8</v>
      </c>
    </row>
    <row r="16" spans="1:2">
      <c r="A16">
        <v>14</v>
      </c>
      <c r="B16">
        <v>7</v>
      </c>
    </row>
    <row r="17" spans="1:2">
      <c r="A17">
        <v>15</v>
      </c>
      <c r="B17">
        <v>6</v>
      </c>
    </row>
    <row r="18" spans="1:2">
      <c r="A18">
        <v>16</v>
      </c>
      <c r="B18">
        <v>5</v>
      </c>
    </row>
    <row r="19" spans="1:2">
      <c r="A19">
        <v>17</v>
      </c>
      <c r="B19">
        <v>4</v>
      </c>
    </row>
    <row r="20" spans="1:2">
      <c r="A20">
        <v>18</v>
      </c>
      <c r="B20">
        <v>3</v>
      </c>
    </row>
    <row r="21" spans="1:2">
      <c r="A21">
        <v>19</v>
      </c>
      <c r="B21">
        <v>2</v>
      </c>
    </row>
    <row r="22" spans="1:2">
      <c r="A22">
        <v>20</v>
      </c>
      <c r="B22">
        <v>1</v>
      </c>
    </row>
    <row r="23" spans="1:2">
      <c r="A23">
        <v>21</v>
      </c>
      <c r="B23">
        <v>0</v>
      </c>
    </row>
    <row r="24" spans="1:2">
      <c r="A24">
        <v>22</v>
      </c>
      <c r="B24">
        <v>0</v>
      </c>
    </row>
    <row r="25" spans="1:2">
      <c r="A25">
        <v>23</v>
      </c>
      <c r="B25">
        <v>0</v>
      </c>
    </row>
    <row r="26" spans="1:2">
      <c r="A26">
        <v>24</v>
      </c>
      <c r="B26">
        <v>0</v>
      </c>
    </row>
    <row r="27" spans="1:2">
      <c r="A27">
        <v>25</v>
      </c>
      <c r="B27">
        <v>0</v>
      </c>
    </row>
    <row r="28" spans="1:2">
      <c r="A28">
        <v>26</v>
      </c>
      <c r="B28">
        <v>0</v>
      </c>
    </row>
    <row r="29" spans="1:2">
      <c r="A29">
        <v>27</v>
      </c>
      <c r="B29">
        <v>0</v>
      </c>
    </row>
    <row r="30" spans="1:2">
      <c r="A30">
        <v>28</v>
      </c>
      <c r="B30">
        <v>0</v>
      </c>
    </row>
    <row r="31" spans="1:2">
      <c r="A31">
        <v>29</v>
      </c>
      <c r="B31">
        <v>0</v>
      </c>
    </row>
    <row r="32" spans="1:2">
      <c r="A32">
        <v>30</v>
      </c>
      <c r="B32">
        <v>0</v>
      </c>
    </row>
    <row r="33" spans="1:2">
      <c r="A33">
        <v>31</v>
      </c>
      <c r="B33">
        <v>0</v>
      </c>
    </row>
    <row r="34" spans="1:2">
      <c r="A34">
        <v>32</v>
      </c>
      <c r="B34">
        <v>0</v>
      </c>
    </row>
    <row r="35" spans="1:2">
      <c r="A35">
        <v>33</v>
      </c>
      <c r="B35">
        <v>0</v>
      </c>
    </row>
    <row r="36" spans="1:2">
      <c r="A36">
        <v>34</v>
      </c>
      <c r="B36">
        <v>0</v>
      </c>
    </row>
    <row r="37" spans="1:2">
      <c r="A37">
        <v>35</v>
      </c>
      <c r="B37">
        <v>0</v>
      </c>
    </row>
    <row r="38" spans="1:2">
      <c r="A38">
        <v>36</v>
      </c>
      <c r="B38">
        <v>0</v>
      </c>
    </row>
    <row r="39" spans="1:2">
      <c r="A39">
        <v>37</v>
      </c>
      <c r="B39">
        <v>0</v>
      </c>
    </row>
    <row r="40" spans="1:2">
      <c r="A40">
        <v>38</v>
      </c>
      <c r="B40">
        <v>0</v>
      </c>
    </row>
    <row r="41" spans="1:2">
      <c r="A41">
        <v>39</v>
      </c>
      <c r="B41">
        <v>0</v>
      </c>
    </row>
    <row r="42" spans="1:2">
      <c r="A42">
        <v>40</v>
      </c>
      <c r="B42">
        <v>0</v>
      </c>
    </row>
    <row r="43" spans="1:2">
      <c r="A43" t="s">
        <v>313</v>
      </c>
      <c r="B43">
        <v>0</v>
      </c>
    </row>
    <row r="44" spans="1:2">
      <c r="A44" t="s">
        <v>335</v>
      </c>
      <c r="B4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8AE7-8121-4198-A971-E133AFD9E1AC}">
  <dimension ref="A1:P47"/>
  <sheetViews>
    <sheetView workbookViewId="0"/>
  </sheetViews>
  <sheetFormatPr defaultRowHeight="14.45"/>
  <cols>
    <col min="1" max="1" width="30.140625" bestFit="1" customWidth="1"/>
    <col min="2" max="3" width="14.85546875" bestFit="1" customWidth="1"/>
    <col min="8" max="8" width="14.85546875" bestFit="1" customWidth="1"/>
    <col min="13" max="15" width="30.140625" bestFit="1" customWidth="1"/>
  </cols>
  <sheetData>
    <row r="1" spans="1:16">
      <c r="A1" s="72" t="s">
        <v>83</v>
      </c>
      <c r="B1" s="72" t="s">
        <v>336</v>
      </c>
      <c r="C1" s="2">
        <f>SUM(30,3,35,25,21,17,35,23,19)</f>
        <v>208</v>
      </c>
      <c r="M1" t="s">
        <v>337</v>
      </c>
      <c r="O1" t="s">
        <v>338</v>
      </c>
    </row>
    <row r="2" spans="1:16">
      <c r="A2" s="73" t="s">
        <v>301</v>
      </c>
      <c r="B2" s="74" t="s">
        <v>339</v>
      </c>
      <c r="C2" s="2">
        <f>SUM(19,7,4,30,35,30,23,25,21)</f>
        <v>194</v>
      </c>
      <c r="M2" s="45" t="s">
        <v>83</v>
      </c>
      <c r="N2" t="s">
        <v>340</v>
      </c>
      <c r="O2" s="45" t="s">
        <v>83</v>
      </c>
      <c r="P2">
        <v>17</v>
      </c>
    </row>
    <row r="3" spans="1:16">
      <c r="A3" s="75" t="s">
        <v>341</v>
      </c>
      <c r="B3" s="76" t="s">
        <v>342</v>
      </c>
      <c r="C3" s="2">
        <f>SUM(23,11,25,30)</f>
        <v>89</v>
      </c>
      <c r="M3" s="71" t="s">
        <v>301</v>
      </c>
      <c r="N3" t="s">
        <v>343</v>
      </c>
      <c r="O3" s="71" t="s">
        <v>301</v>
      </c>
      <c r="P3" t="s">
        <v>344</v>
      </c>
    </row>
    <row r="4" spans="1:16">
      <c r="A4" s="75" t="s">
        <v>298</v>
      </c>
      <c r="B4" s="76" t="s">
        <v>342</v>
      </c>
      <c r="C4" s="2">
        <f>SUM(25,17,5,23)</f>
        <v>70</v>
      </c>
      <c r="H4" s="45"/>
      <c r="M4" s="71" t="s">
        <v>341</v>
      </c>
      <c r="N4" t="s">
        <v>345</v>
      </c>
      <c r="O4" s="71" t="s">
        <v>341</v>
      </c>
      <c r="P4">
        <v>25</v>
      </c>
    </row>
    <row r="5" spans="1:16">
      <c r="A5" s="84" t="s">
        <v>346</v>
      </c>
      <c r="B5" s="85" t="s">
        <v>347</v>
      </c>
      <c r="C5" s="2">
        <f>SUM(35,)</f>
        <v>35</v>
      </c>
      <c r="H5" s="45"/>
      <c r="M5" s="71" t="s">
        <v>298</v>
      </c>
      <c r="N5" t="s">
        <v>348</v>
      </c>
      <c r="O5" s="71" t="s">
        <v>298</v>
      </c>
    </row>
    <row r="6" spans="1:16">
      <c r="A6" s="73" t="s">
        <v>221</v>
      </c>
      <c r="B6" s="74" t="s">
        <v>339</v>
      </c>
      <c r="C6" s="2">
        <f>SUM(2,21)</f>
        <v>23</v>
      </c>
      <c r="H6" s="45"/>
      <c r="M6" s="71" t="s">
        <v>346</v>
      </c>
      <c r="N6">
        <v>35</v>
      </c>
      <c r="O6" s="71" t="s">
        <v>346</v>
      </c>
    </row>
    <row r="7" spans="1:16">
      <c r="A7" s="74" t="s">
        <v>100</v>
      </c>
      <c r="B7" s="74" t="s">
        <v>339</v>
      </c>
      <c r="C7" s="2">
        <f>SUM(13,9,)</f>
        <v>22</v>
      </c>
      <c r="H7" s="45"/>
      <c r="M7" s="71" t="s">
        <v>221</v>
      </c>
      <c r="N7">
        <v>2</v>
      </c>
      <c r="O7" s="71" t="s">
        <v>221</v>
      </c>
      <c r="P7">
        <v>21</v>
      </c>
    </row>
    <row r="8" spans="1:16">
      <c r="A8" s="72" t="s">
        <v>349</v>
      </c>
      <c r="B8" s="72" t="s">
        <v>336</v>
      </c>
      <c r="C8" s="2">
        <f>SUM(19)</f>
        <v>19</v>
      </c>
      <c r="H8" s="45"/>
      <c r="M8" s="45" t="s">
        <v>100</v>
      </c>
      <c r="N8" t="s">
        <v>350</v>
      </c>
      <c r="O8" s="45" t="s">
        <v>100</v>
      </c>
    </row>
    <row r="9" spans="1:16">
      <c r="A9" s="74" t="s">
        <v>10</v>
      </c>
      <c r="B9" s="74" t="s">
        <v>339</v>
      </c>
      <c r="C9" s="2">
        <f>SUM(15,)</f>
        <v>15</v>
      </c>
      <c r="M9" s="45" t="s">
        <v>349</v>
      </c>
      <c r="O9" s="45" t="s">
        <v>349</v>
      </c>
      <c r="P9">
        <v>19</v>
      </c>
    </row>
    <row r="10" spans="1:16">
      <c r="A10" s="76" t="s">
        <v>351</v>
      </c>
      <c r="B10" s="76" t="s">
        <v>342</v>
      </c>
      <c r="C10" s="2">
        <f>SUM(6,8)</f>
        <v>14</v>
      </c>
      <c r="M10" s="45" t="s">
        <v>10</v>
      </c>
      <c r="N10">
        <v>15</v>
      </c>
      <c r="O10" s="45" t="s">
        <v>10</v>
      </c>
    </row>
    <row r="11" spans="1:16">
      <c r="A11" s="72" t="s">
        <v>352</v>
      </c>
      <c r="B11" s="72" t="s">
        <v>336</v>
      </c>
      <c r="C11" s="2">
        <f>SUM(10)</f>
        <v>10</v>
      </c>
      <c r="M11" s="45" t="s">
        <v>351</v>
      </c>
      <c r="N11" t="s">
        <v>353</v>
      </c>
      <c r="O11" s="45" t="s">
        <v>351</v>
      </c>
    </row>
    <row r="12" spans="1:16">
      <c r="A12" s="72" t="s">
        <v>354</v>
      </c>
      <c r="B12" s="72" t="s">
        <v>336</v>
      </c>
      <c r="C12" s="2">
        <v>0</v>
      </c>
      <c r="M12" s="45" t="s">
        <v>352</v>
      </c>
      <c r="N12" t="s">
        <v>355</v>
      </c>
      <c r="O12" s="45" t="s">
        <v>352</v>
      </c>
    </row>
    <row r="13" spans="1:16">
      <c r="M13" s="45" t="s">
        <v>354</v>
      </c>
      <c r="N13">
        <v>0</v>
      </c>
      <c r="O13" s="45" t="s">
        <v>354</v>
      </c>
    </row>
    <row r="15" spans="1:16">
      <c r="M15" s="36" t="s">
        <v>356</v>
      </c>
      <c r="O15" s="36" t="s">
        <v>357</v>
      </c>
    </row>
    <row r="16" spans="1:16">
      <c r="M16" s="45" t="s">
        <v>83</v>
      </c>
      <c r="N16" t="s">
        <v>358</v>
      </c>
      <c r="O16" s="45" t="s">
        <v>83</v>
      </c>
      <c r="P16" t="s">
        <v>359</v>
      </c>
    </row>
    <row r="17" spans="1:16">
      <c r="M17" s="71" t="s">
        <v>301</v>
      </c>
      <c r="N17">
        <v>30</v>
      </c>
      <c r="O17" s="71" t="s">
        <v>301</v>
      </c>
      <c r="P17" t="s">
        <v>360</v>
      </c>
    </row>
    <row r="18" spans="1:16">
      <c r="A18" s="72"/>
      <c r="B18" s="72"/>
      <c r="C18" s="72"/>
      <c r="E18" t="s">
        <v>361</v>
      </c>
      <c r="F18">
        <f>SUM(C1,C8,C11)</f>
        <v>237</v>
      </c>
      <c r="M18" s="71" t="s">
        <v>341</v>
      </c>
      <c r="O18" s="71" t="s">
        <v>341</v>
      </c>
      <c r="P18">
        <v>30</v>
      </c>
    </row>
    <row r="19" spans="1:16">
      <c r="A19" s="73"/>
      <c r="B19" s="74"/>
      <c r="C19" s="74"/>
      <c r="E19" t="s">
        <v>362</v>
      </c>
      <c r="F19">
        <f>SUM(C2,C6,C7,C9)</f>
        <v>254</v>
      </c>
      <c r="M19" s="71" t="s">
        <v>298</v>
      </c>
      <c r="N19">
        <v>23</v>
      </c>
      <c r="O19" s="71" t="s">
        <v>298</v>
      </c>
    </row>
    <row r="20" spans="1:16">
      <c r="A20" s="75"/>
      <c r="B20" s="76"/>
      <c r="C20" s="76"/>
      <c r="E20" t="s">
        <v>363</v>
      </c>
      <c r="F20">
        <f>SUM(C3,C4,C10)</f>
        <v>173</v>
      </c>
      <c r="M20" s="71" t="s">
        <v>346</v>
      </c>
      <c r="O20" s="71" t="s">
        <v>346</v>
      </c>
    </row>
    <row r="21" spans="1:16">
      <c r="A21" s="75"/>
      <c r="B21" s="76"/>
      <c r="C21" s="76"/>
      <c r="E21" t="s">
        <v>364</v>
      </c>
      <c r="F21">
        <v>35</v>
      </c>
      <c r="M21" s="71" t="s">
        <v>221</v>
      </c>
      <c r="O21" s="71" t="s">
        <v>221</v>
      </c>
    </row>
    <row r="22" spans="1:16">
      <c r="A22" s="77"/>
      <c r="B22" s="78"/>
      <c r="C22" s="78"/>
      <c r="M22" s="45" t="s">
        <v>100</v>
      </c>
      <c r="O22" s="45" t="s">
        <v>100</v>
      </c>
    </row>
    <row r="23" spans="1:16">
      <c r="A23" s="73"/>
      <c r="B23" s="74"/>
      <c r="C23" s="74"/>
      <c r="M23" s="45" t="s">
        <v>349</v>
      </c>
      <c r="O23" s="45" t="s">
        <v>349</v>
      </c>
    </row>
    <row r="24" spans="1:16">
      <c r="A24" s="74"/>
      <c r="B24" s="74"/>
      <c r="C24" s="74"/>
      <c r="M24" s="45" t="s">
        <v>10</v>
      </c>
      <c r="O24" s="45" t="s">
        <v>10</v>
      </c>
    </row>
    <row r="25" spans="1:16">
      <c r="A25" s="72"/>
      <c r="B25" s="72"/>
      <c r="C25" s="72"/>
      <c r="M25" s="45" t="s">
        <v>351</v>
      </c>
      <c r="O25" s="45" t="s">
        <v>351</v>
      </c>
    </row>
    <row r="26" spans="1:16">
      <c r="A26" s="74"/>
      <c r="B26" s="74"/>
      <c r="C26" s="74"/>
      <c r="M26" s="45" t="s">
        <v>352</v>
      </c>
      <c r="O26" s="45" t="s">
        <v>352</v>
      </c>
    </row>
    <row r="27" spans="1:16">
      <c r="A27" s="76"/>
      <c r="B27" s="76"/>
      <c r="C27" s="76"/>
      <c r="M27" s="45" t="s">
        <v>354</v>
      </c>
      <c r="O27" s="45" t="s">
        <v>354</v>
      </c>
    </row>
    <row r="28" spans="1:16">
      <c r="A28" s="74"/>
      <c r="B28" s="74"/>
      <c r="C28" s="74"/>
    </row>
    <row r="29" spans="1:16">
      <c r="A29" s="72"/>
      <c r="B29" s="72"/>
      <c r="C29" s="72"/>
    </row>
    <row r="30" spans="1:16">
      <c r="D30" t="s">
        <v>361</v>
      </c>
      <c r="E30">
        <f>SUM(B36,B43,B46,B47)</f>
        <v>237</v>
      </c>
      <c r="N30" s="45" t="s">
        <v>83</v>
      </c>
      <c r="O30">
        <f>SUM(30,3,35,25,21,17,35,23,19)</f>
        <v>208</v>
      </c>
    </row>
    <row r="31" spans="1:16">
      <c r="D31" t="s">
        <v>365</v>
      </c>
      <c r="E31">
        <f>SUM(B37,B41,B42,B44)</f>
        <v>254</v>
      </c>
      <c r="G31" s="81"/>
      <c r="N31" s="71" t="s">
        <v>301</v>
      </c>
      <c r="O31">
        <f>SUM(19,7,4,30,35,30,23,25,21)</f>
        <v>194</v>
      </c>
    </row>
    <row r="32" spans="1:16">
      <c r="D32" t="s">
        <v>342</v>
      </c>
      <c r="E32">
        <f>SUM(B38,B45,B39)</f>
        <v>173</v>
      </c>
      <c r="N32" s="71" t="s">
        <v>341</v>
      </c>
      <c r="O32">
        <f>SUM(23,11,25,30)</f>
        <v>89</v>
      </c>
    </row>
    <row r="33" spans="1:15">
      <c r="D33" t="s">
        <v>364</v>
      </c>
      <c r="E33">
        <v>35</v>
      </c>
      <c r="N33" s="71" t="s">
        <v>298</v>
      </c>
      <c r="O33">
        <f>SUM(25,17,5,23)</f>
        <v>70</v>
      </c>
    </row>
    <row r="34" spans="1:15">
      <c r="N34" s="71" t="s">
        <v>346</v>
      </c>
      <c r="O34">
        <f>SUM(35,)</f>
        <v>35</v>
      </c>
    </row>
    <row r="35" spans="1:15">
      <c r="N35" s="71" t="s">
        <v>221</v>
      </c>
      <c r="O35">
        <f>SUM(2,21)</f>
        <v>23</v>
      </c>
    </row>
    <row r="36" spans="1:15">
      <c r="A36" s="72" t="s">
        <v>83</v>
      </c>
      <c r="B36" s="79">
        <f>SUM(30,3,35,25,21,17,35,23,19)</f>
        <v>208</v>
      </c>
      <c r="C36" s="72" t="s">
        <v>336</v>
      </c>
      <c r="N36" s="45" t="s">
        <v>100</v>
      </c>
      <c r="O36">
        <f>SUM(13,9,)</f>
        <v>22</v>
      </c>
    </row>
    <row r="37" spans="1:15">
      <c r="A37" s="73" t="s">
        <v>301</v>
      </c>
      <c r="B37" s="80">
        <f>SUM(19,7,4,30,35,30,23,25,21)</f>
        <v>194</v>
      </c>
      <c r="C37" s="74" t="s">
        <v>339</v>
      </c>
      <c r="N37" s="45" t="s">
        <v>349</v>
      </c>
      <c r="O37">
        <f>SUM(19)</f>
        <v>19</v>
      </c>
    </row>
    <row r="38" spans="1:15">
      <c r="A38" s="75" t="s">
        <v>341</v>
      </c>
      <c r="B38" s="81">
        <f>SUM(23,11,25,30)</f>
        <v>89</v>
      </c>
      <c r="C38" s="76" t="s">
        <v>342</v>
      </c>
      <c r="N38" s="45" t="s">
        <v>10</v>
      </c>
      <c r="O38">
        <f>SUM(15,)</f>
        <v>15</v>
      </c>
    </row>
    <row r="39" spans="1:15">
      <c r="A39" s="75" t="s">
        <v>298</v>
      </c>
      <c r="B39" s="81">
        <f>SUM(25,17,5,23)</f>
        <v>70</v>
      </c>
      <c r="C39" s="76" t="s">
        <v>342</v>
      </c>
      <c r="N39" s="45" t="s">
        <v>351</v>
      </c>
      <c r="O39">
        <f>SUM(6,8)</f>
        <v>14</v>
      </c>
    </row>
    <row r="40" spans="1:15">
      <c r="A40" s="77" t="s">
        <v>346</v>
      </c>
      <c r="B40" s="82">
        <f>SUM(35,)</f>
        <v>35</v>
      </c>
      <c r="C40" s="78" t="s">
        <v>366</v>
      </c>
      <c r="N40" s="45" t="s">
        <v>352</v>
      </c>
      <c r="O40">
        <f>SUM(10)</f>
        <v>10</v>
      </c>
    </row>
    <row r="41" spans="1:15">
      <c r="A41" s="73" t="s">
        <v>221</v>
      </c>
      <c r="B41" s="80">
        <f>SUM(2,21)</f>
        <v>23</v>
      </c>
      <c r="C41" s="74" t="s">
        <v>339</v>
      </c>
      <c r="N41" s="45" t="s">
        <v>354</v>
      </c>
      <c r="O41">
        <v>0</v>
      </c>
    </row>
    <row r="42" spans="1:15">
      <c r="A42" s="74" t="s">
        <v>100</v>
      </c>
      <c r="B42" s="80">
        <f>SUM(13,9,)</f>
        <v>22</v>
      </c>
      <c r="C42" s="74" t="s">
        <v>339</v>
      </c>
    </row>
    <row r="43" spans="1:15">
      <c r="A43" s="72" t="s">
        <v>349</v>
      </c>
      <c r="B43" s="79">
        <f>SUM(19)</f>
        <v>19</v>
      </c>
      <c r="C43" s="72" t="s">
        <v>336</v>
      </c>
    </row>
    <row r="44" spans="1:15">
      <c r="A44" s="74" t="s">
        <v>10</v>
      </c>
      <c r="B44" s="80">
        <f>SUM(15,)</f>
        <v>15</v>
      </c>
      <c r="C44" s="74" t="s">
        <v>339</v>
      </c>
    </row>
    <row r="45" spans="1:15">
      <c r="A45" s="76" t="s">
        <v>351</v>
      </c>
      <c r="B45" s="81">
        <f>SUM(6,8)</f>
        <v>14</v>
      </c>
      <c r="C45" s="76" t="s">
        <v>342</v>
      </c>
    </row>
    <row r="46" spans="1:15">
      <c r="A46" s="72" t="s">
        <v>352</v>
      </c>
      <c r="B46" s="79">
        <f>SUM(10)</f>
        <v>10</v>
      </c>
      <c r="C46" s="72" t="s">
        <v>336</v>
      </c>
    </row>
    <row r="47" spans="1:15">
      <c r="A47" s="72" t="s">
        <v>354</v>
      </c>
      <c r="B47" s="79">
        <v>0</v>
      </c>
      <c r="C47" s="72" t="s">
        <v>336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E5C1-512C-4F25-8683-518B14DAC2AB}">
  <dimension ref="A1:I41"/>
  <sheetViews>
    <sheetView workbookViewId="0"/>
  </sheetViews>
  <sheetFormatPr defaultColWidth="8.85546875" defaultRowHeight="14.45"/>
  <cols>
    <col min="1" max="4" width="30.140625" bestFit="1" customWidth="1"/>
    <col min="6" max="6" width="21" bestFit="1" customWidth="1"/>
    <col min="7" max="7" width="30.140625" bestFit="1" customWidth="1"/>
    <col min="8" max="8" width="14.28515625" bestFit="1" customWidth="1"/>
    <col min="9" max="9" width="4" bestFit="1" customWidth="1"/>
    <col min="14" max="14" width="30.140625" bestFit="1" customWidth="1"/>
  </cols>
  <sheetData>
    <row r="1" spans="1:9">
      <c r="A1" t="s">
        <v>337</v>
      </c>
      <c r="C1" t="s">
        <v>338</v>
      </c>
      <c r="G1" s="72" t="s">
        <v>83</v>
      </c>
      <c r="H1" s="72" t="s">
        <v>336</v>
      </c>
      <c r="I1" s="45">
        <f>SUM(35,35,0,0,0,30,25,0,0)</f>
        <v>125</v>
      </c>
    </row>
    <row r="2" spans="1:9">
      <c r="A2" s="45" t="s">
        <v>83</v>
      </c>
      <c r="B2" s="83">
        <v>35</v>
      </c>
      <c r="C2" s="45" t="s">
        <v>83</v>
      </c>
      <c r="D2" s="83">
        <v>0</v>
      </c>
      <c r="G2" s="73" t="s">
        <v>301</v>
      </c>
      <c r="H2" s="74" t="s">
        <v>339</v>
      </c>
      <c r="I2" s="45">
        <f>SUM(23,15,9,8,30,35,25,0,0,23,0)</f>
        <v>168</v>
      </c>
    </row>
    <row r="3" spans="1:9">
      <c r="A3" s="71" t="s">
        <v>301</v>
      </c>
      <c r="B3" s="83" t="s">
        <v>367</v>
      </c>
      <c r="C3" s="71" t="s">
        <v>301</v>
      </c>
      <c r="D3" s="83" t="s">
        <v>368</v>
      </c>
      <c r="G3" s="75" t="s">
        <v>341</v>
      </c>
      <c r="H3" s="76" t="s">
        <v>342</v>
      </c>
      <c r="I3" s="45">
        <f>SUM(23,11,30,35)</f>
        <v>99</v>
      </c>
    </row>
    <row r="4" spans="1:9">
      <c r="A4" s="71" t="s">
        <v>341</v>
      </c>
      <c r="B4" s="83" t="s">
        <v>345</v>
      </c>
      <c r="C4" s="71" t="s">
        <v>341</v>
      </c>
      <c r="D4" s="83">
        <v>30</v>
      </c>
      <c r="G4" s="75" t="s">
        <v>298</v>
      </c>
      <c r="H4" s="76" t="s">
        <v>342</v>
      </c>
      <c r="I4" s="45">
        <f>SUM(30,11,7,35,21)</f>
        <v>104</v>
      </c>
    </row>
    <row r="5" spans="1:9">
      <c r="A5" s="71" t="s">
        <v>298</v>
      </c>
      <c r="B5" s="83" t="s">
        <v>369</v>
      </c>
      <c r="C5" s="71" t="s">
        <v>298</v>
      </c>
      <c r="D5" s="83">
        <v>21</v>
      </c>
      <c r="G5" s="84" t="s">
        <v>346</v>
      </c>
      <c r="H5" s="85" t="s">
        <v>366</v>
      </c>
      <c r="I5" s="45">
        <f>SUM(25)</f>
        <v>25</v>
      </c>
    </row>
    <row r="6" spans="1:9">
      <c r="A6" s="71" t="s">
        <v>346</v>
      </c>
      <c r="B6" s="83">
        <v>25</v>
      </c>
      <c r="C6" s="71" t="s">
        <v>346</v>
      </c>
      <c r="D6" s="83"/>
      <c r="G6" s="73" t="s">
        <v>221</v>
      </c>
      <c r="H6" s="74" t="s">
        <v>339</v>
      </c>
      <c r="I6" s="45">
        <f>SUM(6,23,19)</f>
        <v>48</v>
      </c>
    </row>
    <row r="7" spans="1:9">
      <c r="A7" s="71" t="s">
        <v>221</v>
      </c>
      <c r="B7" s="83">
        <v>6</v>
      </c>
      <c r="C7" s="71" t="s">
        <v>221</v>
      </c>
      <c r="D7" s="83" t="s">
        <v>370</v>
      </c>
      <c r="G7" s="74" t="s">
        <v>100</v>
      </c>
      <c r="H7" s="74" t="s">
        <v>339</v>
      </c>
      <c r="I7" s="45">
        <f>SUM(21,17)</f>
        <v>38</v>
      </c>
    </row>
    <row r="8" spans="1:9">
      <c r="A8" s="45" t="s">
        <v>100</v>
      </c>
      <c r="B8" s="83" t="s">
        <v>371</v>
      </c>
      <c r="C8" s="45" t="s">
        <v>100</v>
      </c>
      <c r="D8" s="83"/>
      <c r="G8" s="72" t="s">
        <v>349</v>
      </c>
      <c r="H8" s="72" t="s">
        <v>336</v>
      </c>
      <c r="I8" s="45">
        <f>SUM(17)</f>
        <v>17</v>
      </c>
    </row>
    <row r="9" spans="1:9">
      <c r="A9" s="45" t="s">
        <v>349</v>
      </c>
      <c r="B9" s="83"/>
      <c r="C9" s="45" t="s">
        <v>349</v>
      </c>
      <c r="D9" s="83">
        <v>17</v>
      </c>
      <c r="G9" s="74" t="s">
        <v>10</v>
      </c>
      <c r="H9" s="74" t="s">
        <v>339</v>
      </c>
      <c r="I9" s="45">
        <f>SUM(0)</f>
        <v>0</v>
      </c>
    </row>
    <row r="10" spans="1:9">
      <c r="A10" s="45" t="s">
        <v>10</v>
      </c>
      <c r="B10" s="83">
        <v>0</v>
      </c>
      <c r="C10" s="45" t="s">
        <v>10</v>
      </c>
      <c r="D10" s="83"/>
      <c r="G10" s="76" t="s">
        <v>351</v>
      </c>
      <c r="H10" s="76" t="s">
        <v>342</v>
      </c>
      <c r="I10" s="45">
        <f>SUM(13,10)</f>
        <v>23</v>
      </c>
    </row>
    <row r="11" spans="1:9">
      <c r="A11" s="45" t="s">
        <v>351</v>
      </c>
      <c r="B11" s="83" t="s">
        <v>372</v>
      </c>
      <c r="C11" s="45" t="s">
        <v>351</v>
      </c>
      <c r="D11" s="83"/>
      <c r="G11" s="72" t="s">
        <v>352</v>
      </c>
      <c r="H11" s="72" t="s">
        <v>336</v>
      </c>
      <c r="I11" s="45">
        <f>SUM(0)</f>
        <v>0</v>
      </c>
    </row>
    <row r="12" spans="1:9">
      <c r="A12" s="45" t="s">
        <v>352</v>
      </c>
      <c r="B12" s="83">
        <v>0</v>
      </c>
      <c r="C12" s="45" t="s">
        <v>352</v>
      </c>
      <c r="D12" s="83"/>
      <c r="G12" s="72" t="s">
        <v>354</v>
      </c>
      <c r="H12" s="72" t="s">
        <v>336</v>
      </c>
      <c r="I12" s="45">
        <v>0</v>
      </c>
    </row>
    <row r="13" spans="1:9">
      <c r="A13" s="45" t="s">
        <v>354</v>
      </c>
      <c r="B13" s="83">
        <v>0</v>
      </c>
      <c r="C13" s="45" t="s">
        <v>354</v>
      </c>
      <c r="D13" s="83"/>
    </row>
    <row r="15" spans="1:9">
      <c r="A15" s="36" t="s">
        <v>356</v>
      </c>
      <c r="C15" s="36" t="s">
        <v>357</v>
      </c>
    </row>
    <row r="16" spans="1:9">
      <c r="A16" s="45" t="s">
        <v>83</v>
      </c>
      <c r="B16" t="s">
        <v>373</v>
      </c>
      <c r="C16" s="45" t="s">
        <v>83</v>
      </c>
      <c r="D16" s="83" t="s">
        <v>374</v>
      </c>
    </row>
    <row r="17" spans="1:7">
      <c r="A17" s="71" t="s">
        <v>301</v>
      </c>
      <c r="B17" s="83">
        <v>30</v>
      </c>
      <c r="C17" s="71" t="s">
        <v>301</v>
      </c>
      <c r="D17" s="83" t="s">
        <v>375</v>
      </c>
      <c r="F17" t="s">
        <v>361</v>
      </c>
      <c r="G17">
        <f>SUM(I1,I8,I11:I12)</f>
        <v>142</v>
      </c>
    </row>
    <row r="18" spans="1:7">
      <c r="A18" s="71" t="s">
        <v>341</v>
      </c>
      <c r="C18" s="71" t="s">
        <v>341</v>
      </c>
      <c r="D18" s="83">
        <v>35</v>
      </c>
      <c r="F18" t="s">
        <v>362</v>
      </c>
      <c r="G18">
        <f>SUM(I2,I6,I7,I9)</f>
        <v>254</v>
      </c>
    </row>
    <row r="19" spans="1:7">
      <c r="A19" s="71" t="s">
        <v>298</v>
      </c>
      <c r="B19" s="83">
        <v>35</v>
      </c>
      <c r="C19" s="71" t="s">
        <v>298</v>
      </c>
      <c r="F19" t="s">
        <v>363</v>
      </c>
      <c r="G19">
        <f>SUM(I3,I4,I10)</f>
        <v>226</v>
      </c>
    </row>
    <row r="20" spans="1:7">
      <c r="A20" s="71" t="s">
        <v>346</v>
      </c>
      <c r="C20" s="71" t="s">
        <v>346</v>
      </c>
      <c r="F20" t="s">
        <v>364</v>
      </c>
      <c r="G20">
        <f>SUM(I5)</f>
        <v>25</v>
      </c>
    </row>
    <row r="21" spans="1:7">
      <c r="A21" s="71" t="s">
        <v>221</v>
      </c>
      <c r="C21" s="71" t="s">
        <v>221</v>
      </c>
    </row>
    <row r="22" spans="1:7">
      <c r="A22" s="45" t="s">
        <v>100</v>
      </c>
      <c r="C22" s="45" t="s">
        <v>100</v>
      </c>
    </row>
    <row r="23" spans="1:7">
      <c r="A23" s="45" t="s">
        <v>349</v>
      </c>
      <c r="C23" s="45" t="s">
        <v>349</v>
      </c>
    </row>
    <row r="24" spans="1:7">
      <c r="A24" s="45" t="s">
        <v>10</v>
      </c>
      <c r="C24" s="45" t="s">
        <v>10</v>
      </c>
    </row>
    <row r="25" spans="1:7">
      <c r="A25" s="45" t="s">
        <v>351</v>
      </c>
      <c r="C25" s="45" t="s">
        <v>351</v>
      </c>
    </row>
    <row r="26" spans="1:7">
      <c r="A26" s="45" t="s">
        <v>352</v>
      </c>
      <c r="C26" s="45" t="s">
        <v>352</v>
      </c>
    </row>
    <row r="27" spans="1:7">
      <c r="A27" s="45" t="s">
        <v>354</v>
      </c>
      <c r="C27" s="45" t="s">
        <v>354</v>
      </c>
    </row>
    <row r="30" spans="1:7">
      <c r="B30" s="45" t="s">
        <v>83</v>
      </c>
      <c r="C30">
        <f>SUM(35,0,23,35,21,13,23,30,15,21)</f>
        <v>216</v>
      </c>
    </row>
    <row r="31" spans="1:7">
      <c r="B31" s="71" t="s">
        <v>301</v>
      </c>
      <c r="C31">
        <f>SUM(23,8,11,3,0,30,35,19,25,11,19,25)</f>
        <v>209</v>
      </c>
    </row>
    <row r="32" spans="1:7">
      <c r="B32" s="71" t="s">
        <v>341</v>
      </c>
      <c r="C32">
        <f>SUM(13,5,30,35)</f>
        <v>83</v>
      </c>
    </row>
    <row r="33" spans="2:3">
      <c r="B33" s="71" t="s">
        <v>298</v>
      </c>
      <c r="C33">
        <f>SUM(25,15,6,25,17)</f>
        <v>88</v>
      </c>
    </row>
    <row r="34" spans="2:3">
      <c r="B34" s="71" t="s">
        <v>346</v>
      </c>
      <c r="C34">
        <f>SUM(30)</f>
        <v>30</v>
      </c>
    </row>
    <row r="35" spans="2:3">
      <c r="B35" s="71" t="s">
        <v>221</v>
      </c>
      <c r="C35">
        <f>SUM(2,23,15)</f>
        <v>40</v>
      </c>
    </row>
    <row r="36" spans="2:3">
      <c r="B36" s="45" t="s">
        <v>100</v>
      </c>
      <c r="C36">
        <f>SUM(17,19)</f>
        <v>36</v>
      </c>
    </row>
    <row r="37" spans="2:3">
      <c r="B37" s="45" t="s">
        <v>349</v>
      </c>
      <c r="C37">
        <f>SUM(21)</f>
        <v>21</v>
      </c>
    </row>
    <row r="38" spans="2:3">
      <c r="B38" s="45" t="s">
        <v>10</v>
      </c>
      <c r="C38">
        <f>SUM(7)</f>
        <v>7</v>
      </c>
    </row>
    <row r="39" spans="2:3">
      <c r="B39" s="45" t="s">
        <v>351</v>
      </c>
      <c r="C39">
        <f>SUM(9,10)</f>
        <v>19</v>
      </c>
    </row>
    <row r="40" spans="2:3">
      <c r="B40" s="45" t="s">
        <v>352</v>
      </c>
      <c r="C40">
        <f>SUM(4)</f>
        <v>4</v>
      </c>
    </row>
    <row r="41" spans="2:3">
      <c r="B41" s="45" t="s">
        <v>354</v>
      </c>
      <c r="C41">
        <v>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EDC4-F15C-4762-92B9-65E8D2C072C8}">
  <dimension ref="A1:M32"/>
  <sheetViews>
    <sheetView workbookViewId="0"/>
  </sheetViews>
  <sheetFormatPr defaultRowHeight="14.45"/>
  <cols>
    <col min="1" max="4" width="30.140625" bestFit="1" customWidth="1"/>
    <col min="6" max="6" width="21" bestFit="1" customWidth="1"/>
    <col min="7" max="7" width="30.140625" bestFit="1" customWidth="1"/>
    <col min="8" max="8" width="16" bestFit="1" customWidth="1"/>
    <col min="9" max="9" width="4" bestFit="1" customWidth="1"/>
    <col min="12" max="12" width="30.140625" bestFit="1" customWidth="1"/>
    <col min="14" max="14" width="30.140625" bestFit="1" customWidth="1"/>
  </cols>
  <sheetData>
    <row r="1" spans="1:13">
      <c r="A1" t="s">
        <v>337</v>
      </c>
      <c r="C1" t="s">
        <v>338</v>
      </c>
      <c r="G1" s="72" t="s">
        <v>83</v>
      </c>
      <c r="H1" s="72" t="s">
        <v>336</v>
      </c>
      <c r="I1" s="45">
        <v>160</v>
      </c>
    </row>
    <row r="2" spans="1:13">
      <c r="A2" s="45" t="s">
        <v>83</v>
      </c>
      <c r="B2" s="83"/>
      <c r="C2" s="45" t="s">
        <v>83</v>
      </c>
      <c r="D2" s="83">
        <v>17</v>
      </c>
      <c r="G2" s="73" t="s">
        <v>301</v>
      </c>
      <c r="H2" s="74" t="s">
        <v>339</v>
      </c>
      <c r="I2" s="45">
        <v>199</v>
      </c>
    </row>
    <row r="3" spans="1:13">
      <c r="A3" s="71" t="s">
        <v>301</v>
      </c>
      <c r="B3" s="83" t="s">
        <v>376</v>
      </c>
      <c r="C3" s="71" t="s">
        <v>301</v>
      </c>
      <c r="D3" s="83" t="s">
        <v>377</v>
      </c>
      <c r="G3" s="75" t="s">
        <v>341</v>
      </c>
      <c r="H3" s="76" t="s">
        <v>342</v>
      </c>
      <c r="I3" s="45">
        <v>75</v>
      </c>
      <c r="L3" s="45" t="s">
        <v>83</v>
      </c>
      <c r="M3" s="91">
        <f>SUM(17,35,30,30,25,23)</f>
        <v>160</v>
      </c>
    </row>
    <row r="4" spans="1:13">
      <c r="A4" s="71" t="s">
        <v>341</v>
      </c>
      <c r="B4" s="83">
        <v>21</v>
      </c>
      <c r="C4" s="71" t="s">
        <v>341</v>
      </c>
      <c r="D4" s="83" t="s">
        <v>378</v>
      </c>
      <c r="G4" s="75" t="s">
        <v>298</v>
      </c>
      <c r="H4" s="76" t="s">
        <v>342</v>
      </c>
      <c r="I4" s="45">
        <v>39</v>
      </c>
      <c r="L4" s="71" t="s">
        <v>301</v>
      </c>
      <c r="M4">
        <f>SUM(35,25,35,23,25,35,21)</f>
        <v>199</v>
      </c>
    </row>
    <row r="5" spans="1:13">
      <c r="A5" s="71" t="s">
        <v>298</v>
      </c>
      <c r="B5" s="83">
        <v>13</v>
      </c>
      <c r="C5" s="71" t="s">
        <v>298</v>
      </c>
      <c r="D5" s="83" t="s">
        <v>379</v>
      </c>
      <c r="G5" s="84" t="s">
        <v>346</v>
      </c>
      <c r="H5" s="85" t="s">
        <v>366</v>
      </c>
      <c r="I5" s="45">
        <v>0</v>
      </c>
      <c r="L5" s="71" t="s">
        <v>341</v>
      </c>
      <c r="M5">
        <f>SUM(21,30,5,19)</f>
        <v>75</v>
      </c>
    </row>
    <row r="6" spans="1:13">
      <c r="A6" s="71" t="s">
        <v>346</v>
      </c>
      <c r="B6" s="83"/>
      <c r="C6" s="71" t="s">
        <v>346</v>
      </c>
      <c r="D6" s="83"/>
      <c r="G6" s="73" t="s">
        <v>221</v>
      </c>
      <c r="H6" s="74" t="s">
        <v>339</v>
      </c>
      <c r="I6" s="45">
        <v>45</v>
      </c>
      <c r="L6" s="71" t="s">
        <v>298</v>
      </c>
      <c r="M6">
        <f>SUM(13,15,11)</f>
        <v>39</v>
      </c>
    </row>
    <row r="7" spans="1:13">
      <c r="A7" s="71" t="s">
        <v>221</v>
      </c>
      <c r="B7" s="83">
        <v>11</v>
      </c>
      <c r="C7" s="71" t="s">
        <v>221</v>
      </c>
      <c r="D7" s="83" t="s">
        <v>380</v>
      </c>
      <c r="G7" s="74" t="s">
        <v>100</v>
      </c>
      <c r="H7" s="74" t="s">
        <v>339</v>
      </c>
      <c r="I7" s="45">
        <v>30</v>
      </c>
      <c r="L7" s="71" t="s">
        <v>346</v>
      </c>
      <c r="M7">
        <f>SUM(0)</f>
        <v>0</v>
      </c>
    </row>
    <row r="8" spans="1:13">
      <c r="A8" s="45" t="s">
        <v>100</v>
      </c>
      <c r="B8" s="83">
        <v>30</v>
      </c>
      <c r="C8" s="45" t="s">
        <v>100</v>
      </c>
      <c r="D8" s="83"/>
      <c r="G8" s="72" t="s">
        <v>349</v>
      </c>
      <c r="H8" s="72" t="s">
        <v>336</v>
      </c>
      <c r="I8" s="45">
        <v>10</v>
      </c>
      <c r="L8" s="71" t="s">
        <v>221</v>
      </c>
      <c r="M8">
        <f>SUM(11,25,9)</f>
        <v>45</v>
      </c>
    </row>
    <row r="9" spans="1:13">
      <c r="A9" s="45" t="s">
        <v>349</v>
      </c>
      <c r="B9" s="83"/>
      <c r="C9" s="45" t="s">
        <v>349</v>
      </c>
      <c r="D9" s="83">
        <v>10</v>
      </c>
      <c r="G9" s="74" t="s">
        <v>10</v>
      </c>
      <c r="H9" s="74" t="s">
        <v>339</v>
      </c>
      <c r="I9" s="45">
        <v>19</v>
      </c>
      <c r="L9" s="45" t="s">
        <v>100</v>
      </c>
      <c r="M9">
        <f>SUM(30,)</f>
        <v>30</v>
      </c>
    </row>
    <row r="10" spans="1:13">
      <c r="A10" s="45" t="s">
        <v>10</v>
      </c>
      <c r="B10" s="83">
        <v>19</v>
      </c>
      <c r="C10" s="45" t="s">
        <v>10</v>
      </c>
      <c r="D10" s="83"/>
      <c r="G10" s="76" t="s">
        <v>351</v>
      </c>
      <c r="H10" s="76" t="s">
        <v>342</v>
      </c>
      <c r="I10" s="45">
        <v>68</v>
      </c>
      <c r="L10" s="45" t="s">
        <v>349</v>
      </c>
      <c r="M10">
        <f>SUM(10)</f>
        <v>10</v>
      </c>
    </row>
    <row r="11" spans="1:13">
      <c r="A11" s="45" t="s">
        <v>351</v>
      </c>
      <c r="B11" s="83" t="s">
        <v>381</v>
      </c>
      <c r="C11" s="45" t="s">
        <v>351</v>
      </c>
      <c r="D11" s="83" t="s">
        <v>382</v>
      </c>
      <c r="G11" s="72" t="s">
        <v>352</v>
      </c>
      <c r="H11" s="72" t="s">
        <v>336</v>
      </c>
      <c r="I11" s="45">
        <f>SUM(0)</f>
        <v>0</v>
      </c>
      <c r="L11" s="45" t="s">
        <v>10</v>
      </c>
      <c r="M11">
        <f>SUM(19)</f>
        <v>19</v>
      </c>
    </row>
    <row r="12" spans="1:13">
      <c r="A12" s="45" t="s">
        <v>352</v>
      </c>
      <c r="B12" s="83"/>
      <c r="C12" s="45" t="s">
        <v>352</v>
      </c>
      <c r="D12" s="83"/>
      <c r="G12" s="72" t="s">
        <v>354</v>
      </c>
      <c r="H12" s="72" t="s">
        <v>336</v>
      </c>
      <c r="I12" s="45">
        <v>0</v>
      </c>
      <c r="L12" s="45" t="s">
        <v>351</v>
      </c>
      <c r="M12">
        <f>SUM(17,15,10,19,7,)</f>
        <v>68</v>
      </c>
    </row>
    <row r="13" spans="1:13">
      <c r="A13" s="45" t="s">
        <v>354</v>
      </c>
      <c r="B13" s="83"/>
      <c r="C13" s="45" t="s">
        <v>354</v>
      </c>
      <c r="D13" s="83"/>
      <c r="G13" s="89" t="s">
        <v>89</v>
      </c>
      <c r="H13" s="90" t="s">
        <v>383</v>
      </c>
      <c r="I13" s="2">
        <v>21</v>
      </c>
      <c r="L13" s="45" t="s">
        <v>352</v>
      </c>
      <c r="M13">
        <f>SUM(0)</f>
        <v>0</v>
      </c>
    </row>
    <row r="14" spans="1:13">
      <c r="A14" s="36"/>
      <c r="B14" s="83"/>
      <c r="C14" s="88" t="s">
        <v>89</v>
      </c>
      <c r="D14" s="83">
        <v>21</v>
      </c>
      <c r="G14" s="76" t="s">
        <v>132</v>
      </c>
      <c r="H14" s="92" t="s">
        <v>342</v>
      </c>
      <c r="I14" s="2">
        <v>25</v>
      </c>
      <c r="L14" s="45" t="s">
        <v>354</v>
      </c>
      <c r="M14">
        <f t="shared" ref="M14" si="0">SUM(0)</f>
        <v>0</v>
      </c>
    </row>
    <row r="15" spans="1:13">
      <c r="A15" s="36"/>
      <c r="B15" s="83"/>
      <c r="C15" s="45" t="s">
        <v>132</v>
      </c>
      <c r="D15" s="83">
        <v>8</v>
      </c>
      <c r="L15" s="45" t="s">
        <v>89</v>
      </c>
      <c r="M15">
        <f>SUM(21)</f>
        <v>21</v>
      </c>
    </row>
    <row r="16" spans="1:13">
      <c r="A16" s="36"/>
      <c r="B16" s="83"/>
      <c r="C16" s="36"/>
      <c r="D16" s="83"/>
      <c r="L16" s="45" t="s">
        <v>132</v>
      </c>
      <c r="M16">
        <f>SUM(8,17)</f>
        <v>25</v>
      </c>
    </row>
    <row r="18" spans="1:7">
      <c r="A18" s="36" t="s">
        <v>356</v>
      </c>
      <c r="C18" s="36" t="s">
        <v>357</v>
      </c>
    </row>
    <row r="19" spans="1:7">
      <c r="A19" s="45" t="s">
        <v>83</v>
      </c>
      <c r="B19" s="83" t="s">
        <v>384</v>
      </c>
      <c r="C19" s="45" t="s">
        <v>83</v>
      </c>
      <c r="D19" s="83" t="s">
        <v>385</v>
      </c>
    </row>
    <row r="20" spans="1:7">
      <c r="A20" s="71" t="s">
        <v>301</v>
      </c>
      <c r="B20" s="83">
        <v>25</v>
      </c>
      <c r="C20" s="71" t="s">
        <v>301</v>
      </c>
      <c r="D20" s="83" t="s">
        <v>386</v>
      </c>
      <c r="F20" t="s">
        <v>361</v>
      </c>
      <c r="G20">
        <f>SUM(I1,I8,I11:I12)</f>
        <v>170</v>
      </c>
    </row>
    <row r="21" spans="1:7">
      <c r="A21" s="71" t="s">
        <v>341</v>
      </c>
      <c r="C21" s="71" t="s">
        <v>341</v>
      </c>
      <c r="D21" s="83">
        <v>19</v>
      </c>
      <c r="F21" t="s">
        <v>362</v>
      </c>
      <c r="G21">
        <f>SUM(I2,I6,I7,I9)</f>
        <v>293</v>
      </c>
    </row>
    <row r="22" spans="1:7">
      <c r="A22" s="71" t="s">
        <v>298</v>
      </c>
      <c r="B22" s="83"/>
      <c r="C22" s="71" t="s">
        <v>298</v>
      </c>
      <c r="F22" t="s">
        <v>363</v>
      </c>
      <c r="G22">
        <f>SUM(I3,I4,I10,I14)</f>
        <v>207</v>
      </c>
    </row>
    <row r="23" spans="1:7">
      <c r="A23" s="71" t="s">
        <v>346</v>
      </c>
      <c r="C23" s="71" t="s">
        <v>346</v>
      </c>
      <c r="F23" t="s">
        <v>364</v>
      </c>
      <c r="G23">
        <f>SUM(I5)</f>
        <v>0</v>
      </c>
    </row>
    <row r="24" spans="1:7">
      <c r="A24" s="71" t="s">
        <v>221</v>
      </c>
      <c r="C24" s="71" t="s">
        <v>221</v>
      </c>
      <c r="F24" t="s">
        <v>387</v>
      </c>
      <c r="G24">
        <v>21</v>
      </c>
    </row>
    <row r="25" spans="1:7">
      <c r="A25" s="45" t="s">
        <v>100</v>
      </c>
      <c r="C25" s="45" t="s">
        <v>100</v>
      </c>
    </row>
    <row r="26" spans="1:7">
      <c r="A26" s="45" t="s">
        <v>349</v>
      </c>
      <c r="C26" s="45" t="s">
        <v>349</v>
      </c>
    </row>
    <row r="27" spans="1:7">
      <c r="A27" s="45" t="s">
        <v>10</v>
      </c>
      <c r="C27" s="45" t="s">
        <v>10</v>
      </c>
    </row>
    <row r="28" spans="1:7">
      <c r="A28" s="45" t="s">
        <v>351</v>
      </c>
      <c r="C28" s="45" t="s">
        <v>351</v>
      </c>
    </row>
    <row r="29" spans="1:7">
      <c r="A29" s="45" t="s">
        <v>352</v>
      </c>
      <c r="C29" s="45" t="s">
        <v>352</v>
      </c>
    </row>
    <row r="30" spans="1:7">
      <c r="A30" s="45" t="s">
        <v>354</v>
      </c>
      <c r="C30" s="45" t="s">
        <v>354</v>
      </c>
    </row>
    <row r="31" spans="1:7">
      <c r="A31" s="36"/>
      <c r="C31" s="45" t="s">
        <v>132</v>
      </c>
      <c r="D31" s="83">
        <v>17</v>
      </c>
    </row>
    <row r="32" spans="1:7">
      <c r="A32" s="36"/>
      <c r="C32" s="36"/>
    </row>
  </sheetData>
  <sortState xmlns:xlrd2="http://schemas.microsoft.com/office/spreadsheetml/2017/richdata2" ref="M2:O27">
    <sortCondition ref="O2:O2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86EC-ED84-4A5F-859C-6C0C258960A4}">
  <dimension ref="A3:H90"/>
  <sheetViews>
    <sheetView workbookViewId="0">
      <selection activeCell="A3" sqref="A3"/>
    </sheetView>
  </sheetViews>
  <sheetFormatPr defaultRowHeight="14.45"/>
  <cols>
    <col min="1" max="1" width="23" bestFit="1" customWidth="1"/>
    <col min="2" max="2" width="30" bestFit="1" customWidth="1"/>
    <col min="3" max="3" width="15.5703125" bestFit="1" customWidth="1"/>
    <col min="4" max="8" width="12" bestFit="1" customWidth="1"/>
  </cols>
  <sheetData>
    <row r="3" spans="1:8">
      <c r="A3" s="104" t="s">
        <v>156</v>
      </c>
      <c r="C3" s="104" t="s">
        <v>157</v>
      </c>
    </row>
    <row r="4" spans="1:8">
      <c r="A4" s="104" t="s">
        <v>158</v>
      </c>
      <c r="B4" s="104" t="s">
        <v>159</v>
      </c>
      <c r="C4" t="s">
        <v>160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</row>
    <row r="5" spans="1:8">
      <c r="A5" t="s">
        <v>123</v>
      </c>
      <c r="B5" t="s">
        <v>100</v>
      </c>
      <c r="D5">
        <v>21</v>
      </c>
      <c r="F5">
        <v>18</v>
      </c>
      <c r="H5">
        <v>378</v>
      </c>
    </row>
    <row r="6" spans="1:8">
      <c r="A6" t="s">
        <v>108</v>
      </c>
      <c r="B6" t="s">
        <v>10</v>
      </c>
      <c r="F6">
        <v>15</v>
      </c>
      <c r="H6">
        <v>15</v>
      </c>
    </row>
    <row r="7" spans="1:8">
      <c r="A7" t="s">
        <v>98</v>
      </c>
      <c r="B7" t="s">
        <v>31</v>
      </c>
      <c r="F7">
        <v>11</v>
      </c>
      <c r="H7">
        <v>11</v>
      </c>
    </row>
    <row r="8" spans="1:8">
      <c r="A8" t="s">
        <v>68</v>
      </c>
      <c r="B8" t="s">
        <v>63</v>
      </c>
      <c r="C8">
        <v>4</v>
      </c>
      <c r="H8">
        <v>4</v>
      </c>
    </row>
    <row r="9" spans="1:8">
      <c r="A9" t="s">
        <v>62</v>
      </c>
      <c r="B9" t="s">
        <v>63</v>
      </c>
      <c r="C9">
        <v>2</v>
      </c>
      <c r="H9">
        <v>2</v>
      </c>
    </row>
    <row r="10" spans="1:8">
      <c r="A10" t="s">
        <v>130</v>
      </c>
      <c r="B10" t="s">
        <v>31</v>
      </c>
      <c r="C10">
        <v>30</v>
      </c>
      <c r="H10">
        <v>30</v>
      </c>
    </row>
    <row r="11" spans="1:8">
      <c r="A11" t="s">
        <v>67</v>
      </c>
      <c r="B11" t="s">
        <v>63</v>
      </c>
      <c r="C11">
        <v>3</v>
      </c>
      <c r="H11">
        <v>3</v>
      </c>
    </row>
    <row r="12" spans="1:8">
      <c r="A12" t="s">
        <v>37</v>
      </c>
      <c r="B12" t="s">
        <v>38</v>
      </c>
      <c r="C12">
        <v>10</v>
      </c>
      <c r="E12">
        <v>4</v>
      </c>
      <c r="G12">
        <v>10</v>
      </c>
      <c r="H12">
        <v>400</v>
      </c>
    </row>
    <row r="13" spans="1:8">
      <c r="A13" t="s">
        <v>131</v>
      </c>
      <c r="B13" t="s">
        <v>132</v>
      </c>
      <c r="C13">
        <v>33</v>
      </c>
      <c r="H13">
        <v>33</v>
      </c>
    </row>
    <row r="14" spans="1:8">
      <c r="A14" t="s">
        <v>113</v>
      </c>
      <c r="B14" t="s">
        <v>31</v>
      </c>
      <c r="F14">
        <v>16</v>
      </c>
      <c r="H14">
        <v>16</v>
      </c>
    </row>
    <row r="15" spans="1:8">
      <c r="A15" t="s">
        <v>48</v>
      </c>
      <c r="B15" t="s">
        <v>49</v>
      </c>
      <c r="D15">
        <v>18</v>
      </c>
      <c r="F15">
        <v>5</v>
      </c>
      <c r="G15">
        <v>12</v>
      </c>
      <c r="H15">
        <v>1080</v>
      </c>
    </row>
    <row r="16" spans="1:8">
      <c r="A16" t="s">
        <v>120</v>
      </c>
      <c r="B16" t="s">
        <v>121</v>
      </c>
      <c r="F16">
        <v>17</v>
      </c>
      <c r="H16">
        <v>17</v>
      </c>
    </row>
    <row r="17" spans="1:8">
      <c r="A17" t="s">
        <v>92</v>
      </c>
      <c r="B17" t="s">
        <v>93</v>
      </c>
      <c r="D17">
        <v>9</v>
      </c>
      <c r="H17">
        <v>9</v>
      </c>
    </row>
    <row r="18" spans="1:8">
      <c r="A18" t="s">
        <v>114</v>
      </c>
      <c r="B18" t="s">
        <v>31</v>
      </c>
      <c r="C18">
        <v>16</v>
      </c>
      <c r="H18">
        <v>16</v>
      </c>
    </row>
    <row r="19" spans="1:8">
      <c r="A19" t="s">
        <v>133</v>
      </c>
      <c r="B19" t="s">
        <v>10</v>
      </c>
      <c r="D19">
        <v>24</v>
      </c>
      <c r="H19">
        <v>24</v>
      </c>
    </row>
    <row r="20" spans="1:8">
      <c r="A20" t="s">
        <v>134</v>
      </c>
      <c r="B20" t="s">
        <v>31</v>
      </c>
      <c r="D20">
        <v>23</v>
      </c>
      <c r="H20">
        <v>23</v>
      </c>
    </row>
    <row r="21" spans="1:8">
      <c r="A21" t="s">
        <v>88</v>
      </c>
      <c r="B21" t="s">
        <v>89</v>
      </c>
      <c r="E21">
        <v>8</v>
      </c>
      <c r="H21">
        <v>8</v>
      </c>
    </row>
    <row r="22" spans="1:8">
      <c r="A22" t="s">
        <v>115</v>
      </c>
      <c r="B22" t="s">
        <v>116</v>
      </c>
      <c r="E22">
        <v>16</v>
      </c>
      <c r="H22">
        <v>16</v>
      </c>
    </row>
    <row r="23" spans="1:8">
      <c r="A23" t="s">
        <v>35</v>
      </c>
      <c r="B23" t="s">
        <v>166</v>
      </c>
      <c r="C23">
        <v>8</v>
      </c>
      <c r="H23">
        <v>8</v>
      </c>
    </row>
    <row r="24" spans="1:8">
      <c r="B24" t="s">
        <v>36</v>
      </c>
      <c r="G24">
        <v>4</v>
      </c>
      <c r="H24">
        <v>4</v>
      </c>
    </row>
    <row r="25" spans="1:8">
      <c r="A25" t="s">
        <v>103</v>
      </c>
      <c r="B25" t="s">
        <v>100</v>
      </c>
      <c r="D25">
        <v>14</v>
      </c>
      <c r="H25">
        <v>14</v>
      </c>
    </row>
    <row r="26" spans="1:8">
      <c r="A26" t="s">
        <v>104</v>
      </c>
      <c r="B26" t="s">
        <v>31</v>
      </c>
      <c r="F26">
        <v>14</v>
      </c>
      <c r="H26">
        <v>14</v>
      </c>
    </row>
    <row r="27" spans="1:8">
      <c r="A27" t="s">
        <v>135</v>
      </c>
      <c r="B27" t="s">
        <v>136</v>
      </c>
      <c r="C27">
        <v>32</v>
      </c>
      <c r="H27">
        <v>32</v>
      </c>
    </row>
    <row r="28" spans="1:8">
      <c r="A28" t="s">
        <v>46</v>
      </c>
      <c r="B28" t="s">
        <v>47</v>
      </c>
      <c r="C28">
        <v>13</v>
      </c>
      <c r="E28">
        <v>3</v>
      </c>
      <c r="G28">
        <v>11</v>
      </c>
      <c r="H28">
        <v>429</v>
      </c>
    </row>
    <row r="29" spans="1:8">
      <c r="A29" t="s">
        <v>66</v>
      </c>
      <c r="B29" t="s">
        <v>47</v>
      </c>
      <c r="C29">
        <v>17</v>
      </c>
      <c r="G29">
        <v>3</v>
      </c>
      <c r="H29">
        <v>51</v>
      </c>
    </row>
    <row r="30" spans="1:8">
      <c r="A30" t="s">
        <v>126</v>
      </c>
      <c r="B30" t="s">
        <v>127</v>
      </c>
      <c r="D30">
        <v>20</v>
      </c>
      <c r="H30">
        <v>20</v>
      </c>
    </row>
    <row r="31" spans="1:8">
      <c r="A31" t="s">
        <v>105</v>
      </c>
      <c r="B31" t="s">
        <v>106</v>
      </c>
      <c r="C31">
        <v>14</v>
      </c>
      <c r="H31">
        <v>14</v>
      </c>
    </row>
    <row r="32" spans="1:8">
      <c r="A32" t="s">
        <v>137</v>
      </c>
      <c r="B32" t="s">
        <v>31</v>
      </c>
      <c r="D32">
        <v>26</v>
      </c>
      <c r="H32">
        <v>26</v>
      </c>
    </row>
    <row r="33" spans="1:8">
      <c r="A33" t="s">
        <v>50</v>
      </c>
      <c r="B33" t="s">
        <v>43</v>
      </c>
      <c r="F33">
        <v>3</v>
      </c>
      <c r="H33">
        <v>3</v>
      </c>
    </row>
    <row r="34" spans="1:8">
      <c r="A34" t="s">
        <v>138</v>
      </c>
      <c r="B34" t="s">
        <v>31</v>
      </c>
      <c r="D34">
        <v>25</v>
      </c>
      <c r="H34">
        <v>25</v>
      </c>
    </row>
    <row r="35" spans="1:8">
      <c r="A35" t="s">
        <v>52</v>
      </c>
      <c r="B35" t="s">
        <v>53</v>
      </c>
      <c r="F35">
        <v>1</v>
      </c>
      <c r="H35">
        <v>1</v>
      </c>
    </row>
    <row r="36" spans="1:8">
      <c r="A36" t="s">
        <v>109</v>
      </c>
      <c r="B36" t="s">
        <v>31</v>
      </c>
      <c r="D36">
        <v>15</v>
      </c>
      <c r="H36">
        <v>15</v>
      </c>
    </row>
    <row r="37" spans="1:8">
      <c r="A37" t="s">
        <v>51</v>
      </c>
      <c r="B37" t="s">
        <v>31</v>
      </c>
      <c r="C37">
        <v>22</v>
      </c>
      <c r="D37">
        <v>2</v>
      </c>
      <c r="H37">
        <v>44</v>
      </c>
    </row>
    <row r="38" spans="1:8">
      <c r="A38" t="s">
        <v>60</v>
      </c>
      <c r="B38" t="s">
        <v>61</v>
      </c>
      <c r="F38">
        <v>4</v>
      </c>
      <c r="H38">
        <v>4</v>
      </c>
    </row>
    <row r="39" spans="1:8">
      <c r="A39" t="s">
        <v>58</v>
      </c>
      <c r="B39" t="s">
        <v>59</v>
      </c>
      <c r="D39">
        <v>11</v>
      </c>
      <c r="F39">
        <v>7</v>
      </c>
      <c r="G39">
        <v>14</v>
      </c>
      <c r="H39">
        <v>1078</v>
      </c>
    </row>
    <row r="40" spans="1:8">
      <c r="A40" t="s">
        <v>117</v>
      </c>
      <c r="B40" t="s">
        <v>118</v>
      </c>
      <c r="G40">
        <v>16</v>
      </c>
      <c r="H40">
        <v>16</v>
      </c>
    </row>
    <row r="41" spans="1:8">
      <c r="A41" t="s">
        <v>110</v>
      </c>
      <c r="B41" t="s">
        <v>53</v>
      </c>
      <c r="C41">
        <v>15</v>
      </c>
      <c r="H41">
        <v>15</v>
      </c>
    </row>
    <row r="42" spans="1:8">
      <c r="A42" t="s">
        <v>30</v>
      </c>
      <c r="B42" t="s">
        <v>31</v>
      </c>
      <c r="C42">
        <v>12</v>
      </c>
      <c r="D42">
        <v>5</v>
      </c>
      <c r="F42">
        <v>2</v>
      </c>
      <c r="G42">
        <v>9</v>
      </c>
      <c r="H42">
        <v>1080</v>
      </c>
    </row>
    <row r="43" spans="1:8">
      <c r="A43" t="s">
        <v>75</v>
      </c>
      <c r="B43" t="s">
        <v>59</v>
      </c>
      <c r="F43">
        <v>10</v>
      </c>
      <c r="H43">
        <v>10</v>
      </c>
    </row>
    <row r="44" spans="1:8">
      <c r="B44" t="s">
        <v>31</v>
      </c>
      <c r="D44">
        <v>13</v>
      </c>
      <c r="H44">
        <v>13</v>
      </c>
    </row>
    <row r="45" spans="1:8">
      <c r="A45" t="s">
        <v>139</v>
      </c>
      <c r="B45" t="s">
        <v>31</v>
      </c>
      <c r="C45">
        <v>28</v>
      </c>
      <c r="H45">
        <v>28</v>
      </c>
    </row>
    <row r="46" spans="1:8">
      <c r="A46" t="s">
        <v>140</v>
      </c>
      <c r="B46" t="s">
        <v>31</v>
      </c>
      <c r="C46">
        <v>38</v>
      </c>
      <c r="H46">
        <v>38</v>
      </c>
    </row>
    <row r="47" spans="1:8">
      <c r="A47" t="s">
        <v>90</v>
      </c>
      <c r="B47" t="s">
        <v>91</v>
      </c>
      <c r="G47">
        <v>8</v>
      </c>
      <c r="H47">
        <v>8</v>
      </c>
    </row>
    <row r="48" spans="1:8">
      <c r="A48" t="s">
        <v>141</v>
      </c>
      <c r="B48" t="s">
        <v>142</v>
      </c>
      <c r="C48">
        <v>29</v>
      </c>
      <c r="H48">
        <v>29</v>
      </c>
    </row>
    <row r="49" spans="1:8">
      <c r="A49" t="s">
        <v>54</v>
      </c>
      <c r="B49" t="s">
        <v>33</v>
      </c>
      <c r="D49">
        <v>3</v>
      </c>
      <c r="E49">
        <v>11</v>
      </c>
      <c r="H49">
        <v>33</v>
      </c>
    </row>
    <row r="50" spans="1:8">
      <c r="A50" t="s">
        <v>143</v>
      </c>
      <c r="B50" t="s">
        <v>142</v>
      </c>
      <c r="C50">
        <v>27</v>
      </c>
      <c r="H50">
        <v>27</v>
      </c>
    </row>
    <row r="51" spans="1:8">
      <c r="A51" t="s">
        <v>111</v>
      </c>
      <c r="B51" t="s">
        <v>112</v>
      </c>
      <c r="E51">
        <v>15</v>
      </c>
      <c r="H51">
        <v>15</v>
      </c>
    </row>
    <row r="52" spans="1:8">
      <c r="A52" t="s">
        <v>94</v>
      </c>
      <c r="B52" t="s">
        <v>89</v>
      </c>
      <c r="E52">
        <v>9</v>
      </c>
      <c r="H52">
        <v>9</v>
      </c>
    </row>
    <row r="53" spans="1:8">
      <c r="A53" t="s">
        <v>144</v>
      </c>
      <c r="B53" t="s">
        <v>145</v>
      </c>
      <c r="D53">
        <v>27</v>
      </c>
      <c r="H53">
        <v>27</v>
      </c>
    </row>
    <row r="54" spans="1:8">
      <c r="A54" t="s">
        <v>124</v>
      </c>
      <c r="B54" t="s">
        <v>31</v>
      </c>
      <c r="C54">
        <v>19</v>
      </c>
      <c r="H54">
        <v>19</v>
      </c>
    </row>
    <row r="55" spans="1:8">
      <c r="A55" t="s">
        <v>42</v>
      </c>
      <c r="B55" t="s">
        <v>43</v>
      </c>
      <c r="C55">
        <v>7</v>
      </c>
      <c r="G55">
        <v>2</v>
      </c>
      <c r="H55">
        <v>14</v>
      </c>
    </row>
    <row r="56" spans="1:8">
      <c r="A56" t="s">
        <v>87</v>
      </c>
      <c r="B56" t="s">
        <v>61</v>
      </c>
      <c r="F56">
        <v>12</v>
      </c>
      <c r="H56">
        <v>12</v>
      </c>
    </row>
    <row r="57" spans="1:8">
      <c r="A57" t="s">
        <v>82</v>
      </c>
      <c r="B57" t="s">
        <v>83</v>
      </c>
      <c r="E57">
        <v>12</v>
      </c>
      <c r="F57">
        <v>13</v>
      </c>
      <c r="H57">
        <v>156</v>
      </c>
    </row>
    <row r="58" spans="1:8">
      <c r="A58" t="s">
        <v>146</v>
      </c>
      <c r="B58" t="s">
        <v>142</v>
      </c>
      <c r="C58">
        <v>37</v>
      </c>
      <c r="H58">
        <v>37</v>
      </c>
    </row>
    <row r="59" spans="1:8">
      <c r="A59" t="s">
        <v>107</v>
      </c>
      <c r="B59" t="s">
        <v>31</v>
      </c>
      <c r="E59">
        <v>14</v>
      </c>
      <c r="H59">
        <v>14</v>
      </c>
    </row>
    <row r="60" spans="1:8">
      <c r="A60" t="s">
        <v>70</v>
      </c>
      <c r="B60" t="s">
        <v>71</v>
      </c>
      <c r="C60">
        <v>21</v>
      </c>
      <c r="D60">
        <v>8</v>
      </c>
      <c r="H60">
        <v>168</v>
      </c>
    </row>
    <row r="61" spans="1:8">
      <c r="A61" t="s">
        <v>147</v>
      </c>
      <c r="B61" t="s">
        <v>148</v>
      </c>
      <c r="C61">
        <v>26</v>
      </c>
      <c r="H61">
        <v>26</v>
      </c>
    </row>
    <row r="62" spans="1:8">
      <c r="A62" t="s">
        <v>149</v>
      </c>
      <c r="B62" t="s">
        <v>142</v>
      </c>
      <c r="C62">
        <v>36</v>
      </c>
      <c r="H62">
        <v>36</v>
      </c>
    </row>
    <row r="63" spans="1:8">
      <c r="A63" t="s">
        <v>99</v>
      </c>
      <c r="B63" t="s">
        <v>100</v>
      </c>
      <c r="C63">
        <v>31</v>
      </c>
      <c r="D63">
        <v>12</v>
      </c>
      <c r="H63">
        <v>372</v>
      </c>
    </row>
    <row r="64" spans="1:8">
      <c r="A64" t="s">
        <v>150</v>
      </c>
      <c r="B64" t="s">
        <v>31</v>
      </c>
      <c r="C64">
        <v>25</v>
      </c>
      <c r="H64">
        <v>25</v>
      </c>
    </row>
    <row r="65" spans="1:8">
      <c r="A65" t="s">
        <v>84</v>
      </c>
      <c r="B65" t="s">
        <v>85</v>
      </c>
      <c r="F65">
        <v>9</v>
      </c>
      <c r="H65">
        <v>9</v>
      </c>
    </row>
    <row r="66" spans="1:8">
      <c r="B66" t="s">
        <v>31</v>
      </c>
      <c r="D66">
        <v>17</v>
      </c>
      <c r="H66">
        <v>17</v>
      </c>
    </row>
    <row r="67" spans="1:8">
      <c r="A67" t="s">
        <v>86</v>
      </c>
      <c r="B67" t="s">
        <v>31</v>
      </c>
      <c r="E67">
        <v>7</v>
      </c>
      <c r="H67">
        <v>7</v>
      </c>
    </row>
    <row r="68" spans="1:8">
      <c r="A68" t="s">
        <v>32</v>
      </c>
      <c r="B68" t="s">
        <v>33</v>
      </c>
      <c r="C68">
        <v>5</v>
      </c>
      <c r="D68">
        <v>1</v>
      </c>
      <c r="G68">
        <v>6</v>
      </c>
      <c r="H68">
        <v>30</v>
      </c>
    </row>
    <row r="69" spans="1:8">
      <c r="A69" t="s">
        <v>76</v>
      </c>
      <c r="B69" t="s">
        <v>31</v>
      </c>
      <c r="E69">
        <v>6</v>
      </c>
      <c r="H69">
        <v>6</v>
      </c>
    </row>
    <row r="70" spans="1:8">
      <c r="A70" t="s">
        <v>64</v>
      </c>
      <c r="B70" t="s">
        <v>65</v>
      </c>
      <c r="E70">
        <v>2</v>
      </c>
      <c r="H70">
        <v>2</v>
      </c>
    </row>
    <row r="71" spans="1:8">
      <c r="A71" t="s">
        <v>55</v>
      </c>
      <c r="B71" t="s">
        <v>56</v>
      </c>
      <c r="C71">
        <v>1</v>
      </c>
      <c r="H71">
        <v>1</v>
      </c>
    </row>
    <row r="72" spans="1:8">
      <c r="A72" t="s">
        <v>95</v>
      </c>
      <c r="B72" t="s">
        <v>96</v>
      </c>
      <c r="E72">
        <v>10</v>
      </c>
      <c r="H72">
        <v>10</v>
      </c>
    </row>
    <row r="73" spans="1:8">
      <c r="A73" t="s">
        <v>34</v>
      </c>
      <c r="B73" t="s">
        <v>33</v>
      </c>
      <c r="E73">
        <v>1</v>
      </c>
      <c r="G73">
        <v>1</v>
      </c>
      <c r="H73">
        <v>1</v>
      </c>
    </row>
    <row r="74" spans="1:8">
      <c r="A74" t="s">
        <v>77</v>
      </c>
      <c r="B74" t="s">
        <v>71</v>
      </c>
      <c r="C74">
        <v>23</v>
      </c>
      <c r="D74">
        <v>6</v>
      </c>
      <c r="H74">
        <v>138</v>
      </c>
    </row>
    <row r="75" spans="1:8">
      <c r="A75" t="s">
        <v>78</v>
      </c>
      <c r="B75" t="s">
        <v>79</v>
      </c>
      <c r="C75">
        <v>6</v>
      </c>
      <c r="H75">
        <v>6</v>
      </c>
    </row>
    <row r="76" spans="1:8">
      <c r="A76" t="s">
        <v>97</v>
      </c>
      <c r="B76" t="s">
        <v>71</v>
      </c>
      <c r="D76">
        <v>10</v>
      </c>
      <c r="H76">
        <v>10</v>
      </c>
    </row>
    <row r="77" spans="1:8">
      <c r="A77" t="s">
        <v>151</v>
      </c>
      <c r="B77" t="s">
        <v>31</v>
      </c>
      <c r="D77">
        <v>28</v>
      </c>
      <c r="H77">
        <v>28</v>
      </c>
    </row>
    <row r="78" spans="1:8">
      <c r="A78" t="s">
        <v>41</v>
      </c>
      <c r="B78" t="s">
        <v>33</v>
      </c>
      <c r="C78">
        <v>24</v>
      </c>
      <c r="D78">
        <v>4</v>
      </c>
      <c r="E78">
        <v>17</v>
      </c>
      <c r="F78">
        <v>8</v>
      </c>
      <c r="G78">
        <v>15</v>
      </c>
      <c r="H78">
        <v>195840</v>
      </c>
    </row>
    <row r="79" spans="1:8">
      <c r="A79" t="s">
        <v>39</v>
      </c>
      <c r="B79" t="s">
        <v>40</v>
      </c>
      <c r="C79">
        <v>9</v>
      </c>
      <c r="D79">
        <v>16</v>
      </c>
      <c r="G79">
        <v>7</v>
      </c>
      <c r="H79">
        <v>1008</v>
      </c>
    </row>
    <row r="80" spans="1:8">
      <c r="A80" t="s">
        <v>80</v>
      </c>
      <c r="B80" t="s">
        <v>81</v>
      </c>
      <c r="C80">
        <v>18</v>
      </c>
      <c r="H80">
        <v>18</v>
      </c>
    </row>
    <row r="81" spans="1:8">
      <c r="A81" t="s">
        <v>72</v>
      </c>
      <c r="B81" t="s">
        <v>49</v>
      </c>
      <c r="G81">
        <v>5</v>
      </c>
      <c r="H81">
        <v>5</v>
      </c>
    </row>
    <row r="82" spans="1:8">
      <c r="A82" t="s">
        <v>73</v>
      </c>
      <c r="B82" t="s">
        <v>74</v>
      </c>
      <c r="E82">
        <v>5</v>
      </c>
      <c r="H82">
        <v>5</v>
      </c>
    </row>
    <row r="83" spans="1:8">
      <c r="A83" t="s">
        <v>152</v>
      </c>
      <c r="B83" t="s">
        <v>153</v>
      </c>
      <c r="D83">
        <v>22</v>
      </c>
      <c r="H83">
        <v>22</v>
      </c>
    </row>
    <row r="84" spans="1:8">
      <c r="A84" t="s">
        <v>128</v>
      </c>
      <c r="B84" t="s">
        <v>129</v>
      </c>
      <c r="C84">
        <v>20</v>
      </c>
      <c r="H84">
        <v>20</v>
      </c>
    </row>
    <row r="85" spans="1:8">
      <c r="A85" t="s">
        <v>125</v>
      </c>
      <c r="B85" t="s">
        <v>31</v>
      </c>
      <c r="C85">
        <v>34</v>
      </c>
      <c r="D85">
        <v>19</v>
      </c>
      <c r="H85">
        <v>646</v>
      </c>
    </row>
    <row r="86" spans="1:8">
      <c r="A86" t="s">
        <v>154</v>
      </c>
      <c r="B86" t="s">
        <v>31</v>
      </c>
      <c r="C86">
        <v>35</v>
      </c>
      <c r="H86">
        <v>35</v>
      </c>
    </row>
    <row r="87" spans="1:8">
      <c r="A87" t="s">
        <v>102</v>
      </c>
      <c r="B87" t="s">
        <v>89</v>
      </c>
      <c r="E87">
        <v>13</v>
      </c>
      <c r="H87">
        <v>13</v>
      </c>
    </row>
    <row r="88" spans="1:8">
      <c r="A88" t="s">
        <v>44</v>
      </c>
      <c r="B88" t="s">
        <v>45</v>
      </c>
      <c r="C88">
        <v>11</v>
      </c>
      <c r="D88">
        <v>7</v>
      </c>
      <c r="H88">
        <v>77</v>
      </c>
    </row>
    <row r="89" spans="1:8">
      <c r="B89" t="s">
        <v>31</v>
      </c>
      <c r="F89">
        <v>6</v>
      </c>
      <c r="G89">
        <v>13</v>
      </c>
      <c r="H89">
        <v>78</v>
      </c>
    </row>
    <row r="90" spans="1:8">
      <c r="A90" t="s">
        <v>165</v>
      </c>
      <c r="C90">
        <v>5.2302261746660104E+44</v>
      </c>
      <c r="D90">
        <v>3.0488834461171384E+29</v>
      </c>
      <c r="E90">
        <v>355687428096000</v>
      </c>
      <c r="F90">
        <v>6402373705728000</v>
      </c>
      <c r="G90">
        <v>20922789888000</v>
      </c>
      <c r="H90">
        <v>7.5978448570887931E+117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C616-209E-46F1-8C0F-A7524CD41E36}">
  <sheetPr>
    <tabColor rgb="FF00B050"/>
  </sheetPr>
  <dimension ref="A1:D118"/>
  <sheetViews>
    <sheetView workbookViewId="0">
      <selection activeCell="I113" sqref="I113"/>
    </sheetView>
  </sheetViews>
  <sheetFormatPr defaultRowHeight="14.45"/>
  <cols>
    <col min="1" max="1" width="21.28515625" bestFit="1" customWidth="1"/>
    <col min="2" max="2" width="31.140625" bestFit="1" customWidth="1"/>
    <col min="4" max="4" width="10" bestFit="1" customWidth="1"/>
  </cols>
  <sheetData>
    <row r="1" spans="1:4">
      <c r="A1" t="s">
        <v>14</v>
      </c>
      <c r="B1" t="s">
        <v>159</v>
      </c>
      <c r="C1" t="s">
        <v>167</v>
      </c>
      <c r="D1" t="s">
        <v>168</v>
      </c>
    </row>
    <row r="2" spans="1:4">
      <c r="A2" t="s">
        <v>55</v>
      </c>
      <c r="B2" t="s">
        <v>56</v>
      </c>
      <c r="C2">
        <v>1</v>
      </c>
      <c r="D2" t="s">
        <v>160</v>
      </c>
    </row>
    <row r="3" spans="1:4">
      <c r="A3" t="s">
        <v>62</v>
      </c>
      <c r="B3" t="s">
        <v>63</v>
      </c>
      <c r="C3">
        <v>2</v>
      </c>
      <c r="D3" t="s">
        <v>160</v>
      </c>
    </row>
    <row r="4" spans="1:4">
      <c r="A4" t="s">
        <v>67</v>
      </c>
      <c r="B4" t="s">
        <v>63</v>
      </c>
      <c r="C4">
        <v>3</v>
      </c>
      <c r="D4" t="s">
        <v>160</v>
      </c>
    </row>
    <row r="5" spans="1:4">
      <c r="A5" t="s">
        <v>68</v>
      </c>
      <c r="B5" t="s">
        <v>63</v>
      </c>
      <c r="C5">
        <v>4</v>
      </c>
      <c r="D5" t="s">
        <v>160</v>
      </c>
    </row>
    <row r="6" spans="1:4">
      <c r="A6" t="s">
        <v>32</v>
      </c>
      <c r="B6" t="s">
        <v>33</v>
      </c>
      <c r="C6">
        <v>5</v>
      </c>
      <c r="D6" t="s">
        <v>160</v>
      </c>
    </row>
    <row r="7" spans="1:4">
      <c r="A7" t="s">
        <v>78</v>
      </c>
      <c r="B7" t="s">
        <v>79</v>
      </c>
      <c r="C7">
        <v>6</v>
      </c>
      <c r="D7" t="s">
        <v>160</v>
      </c>
    </row>
    <row r="8" spans="1:4">
      <c r="A8" t="s">
        <v>42</v>
      </c>
      <c r="B8" t="s">
        <v>43</v>
      </c>
      <c r="C8">
        <v>7</v>
      </c>
      <c r="D8" t="s">
        <v>160</v>
      </c>
    </row>
    <row r="9" spans="1:4">
      <c r="A9" t="s">
        <v>35</v>
      </c>
      <c r="B9" t="s">
        <v>166</v>
      </c>
      <c r="C9">
        <v>8</v>
      </c>
      <c r="D9" t="s">
        <v>160</v>
      </c>
    </row>
    <row r="10" spans="1:4">
      <c r="A10" t="s">
        <v>39</v>
      </c>
      <c r="B10" t="s">
        <v>40</v>
      </c>
      <c r="C10">
        <v>9</v>
      </c>
      <c r="D10" t="s">
        <v>160</v>
      </c>
    </row>
    <row r="11" spans="1:4">
      <c r="A11" t="s">
        <v>37</v>
      </c>
      <c r="B11" t="s">
        <v>38</v>
      </c>
      <c r="C11">
        <v>10</v>
      </c>
      <c r="D11" t="s">
        <v>160</v>
      </c>
    </row>
    <row r="12" spans="1:4">
      <c r="A12" t="s">
        <v>44</v>
      </c>
      <c r="B12" t="s">
        <v>45</v>
      </c>
      <c r="C12">
        <v>11</v>
      </c>
      <c r="D12" t="s">
        <v>160</v>
      </c>
    </row>
    <row r="13" spans="1:4">
      <c r="A13" t="s">
        <v>30</v>
      </c>
      <c r="B13" t="s">
        <v>31</v>
      </c>
      <c r="C13">
        <v>12</v>
      </c>
      <c r="D13" t="s">
        <v>160</v>
      </c>
    </row>
    <row r="14" spans="1:4">
      <c r="A14" t="s">
        <v>46</v>
      </c>
      <c r="B14" t="s">
        <v>47</v>
      </c>
      <c r="C14">
        <v>13</v>
      </c>
      <c r="D14" t="s">
        <v>160</v>
      </c>
    </row>
    <row r="15" spans="1:4">
      <c r="A15" t="s">
        <v>105</v>
      </c>
      <c r="B15" t="s">
        <v>106</v>
      </c>
      <c r="C15">
        <v>14</v>
      </c>
      <c r="D15" t="s">
        <v>160</v>
      </c>
    </row>
    <row r="16" spans="1:4">
      <c r="A16" t="s">
        <v>110</v>
      </c>
      <c r="B16" t="s">
        <v>53</v>
      </c>
      <c r="C16">
        <v>15</v>
      </c>
      <c r="D16" t="s">
        <v>160</v>
      </c>
    </row>
    <row r="17" spans="1:4">
      <c r="A17" t="s">
        <v>114</v>
      </c>
      <c r="B17" t="s">
        <v>31</v>
      </c>
      <c r="C17">
        <v>16</v>
      </c>
      <c r="D17" t="s">
        <v>160</v>
      </c>
    </row>
    <row r="18" spans="1:4">
      <c r="A18" t="s">
        <v>66</v>
      </c>
      <c r="B18" t="s">
        <v>47</v>
      </c>
      <c r="C18">
        <v>17</v>
      </c>
      <c r="D18" t="s">
        <v>160</v>
      </c>
    </row>
    <row r="19" spans="1:4">
      <c r="A19" t="s">
        <v>80</v>
      </c>
      <c r="B19" t="s">
        <v>81</v>
      </c>
      <c r="C19">
        <v>18</v>
      </c>
      <c r="D19" t="s">
        <v>160</v>
      </c>
    </row>
    <row r="20" spans="1:4">
      <c r="A20" t="s">
        <v>124</v>
      </c>
      <c r="B20" t="s">
        <v>31</v>
      </c>
      <c r="C20">
        <v>19</v>
      </c>
      <c r="D20" t="s">
        <v>160</v>
      </c>
    </row>
    <row r="21" spans="1:4">
      <c r="A21" t="s">
        <v>128</v>
      </c>
      <c r="B21" t="s">
        <v>129</v>
      </c>
      <c r="C21">
        <v>20</v>
      </c>
      <c r="D21" t="s">
        <v>160</v>
      </c>
    </row>
    <row r="22" spans="1:4">
      <c r="A22" t="s">
        <v>70</v>
      </c>
      <c r="B22" t="s">
        <v>71</v>
      </c>
      <c r="C22">
        <v>21</v>
      </c>
      <c r="D22" t="s">
        <v>160</v>
      </c>
    </row>
    <row r="23" spans="1:4">
      <c r="A23" t="s">
        <v>51</v>
      </c>
      <c r="B23" t="s">
        <v>31</v>
      </c>
      <c r="C23">
        <v>22</v>
      </c>
      <c r="D23" t="s">
        <v>160</v>
      </c>
    </row>
    <row r="24" spans="1:4">
      <c r="A24" t="s">
        <v>77</v>
      </c>
      <c r="B24" t="s">
        <v>71</v>
      </c>
      <c r="C24">
        <v>23</v>
      </c>
      <c r="D24" t="s">
        <v>160</v>
      </c>
    </row>
    <row r="25" spans="1:4">
      <c r="A25" t="s">
        <v>41</v>
      </c>
      <c r="B25" t="s">
        <v>33</v>
      </c>
      <c r="C25">
        <v>24</v>
      </c>
      <c r="D25" t="s">
        <v>160</v>
      </c>
    </row>
    <row r="26" spans="1:4">
      <c r="A26" t="s">
        <v>150</v>
      </c>
      <c r="B26" t="s">
        <v>31</v>
      </c>
      <c r="C26">
        <v>25</v>
      </c>
      <c r="D26" t="s">
        <v>160</v>
      </c>
    </row>
    <row r="27" spans="1:4">
      <c r="A27" t="s">
        <v>147</v>
      </c>
      <c r="B27" t="s">
        <v>148</v>
      </c>
      <c r="C27">
        <v>26</v>
      </c>
      <c r="D27" t="s">
        <v>160</v>
      </c>
    </row>
    <row r="28" spans="1:4">
      <c r="A28" t="s">
        <v>143</v>
      </c>
      <c r="B28" t="s">
        <v>142</v>
      </c>
      <c r="C28">
        <v>27</v>
      </c>
      <c r="D28" t="s">
        <v>160</v>
      </c>
    </row>
    <row r="29" spans="1:4">
      <c r="A29" t="s">
        <v>139</v>
      </c>
      <c r="B29" t="s">
        <v>31</v>
      </c>
      <c r="C29">
        <v>28</v>
      </c>
      <c r="D29" t="s">
        <v>160</v>
      </c>
    </row>
    <row r="30" spans="1:4">
      <c r="A30" t="s">
        <v>141</v>
      </c>
      <c r="B30" t="s">
        <v>142</v>
      </c>
      <c r="C30">
        <v>29</v>
      </c>
      <c r="D30" t="s">
        <v>160</v>
      </c>
    </row>
    <row r="31" spans="1:4">
      <c r="A31" t="s">
        <v>130</v>
      </c>
      <c r="B31" t="s">
        <v>31</v>
      </c>
      <c r="C31">
        <v>30</v>
      </c>
      <c r="D31" t="s">
        <v>160</v>
      </c>
    </row>
    <row r="32" spans="1:4">
      <c r="A32" t="s">
        <v>99</v>
      </c>
      <c r="B32" t="s">
        <v>100</v>
      </c>
      <c r="C32">
        <v>31</v>
      </c>
      <c r="D32" t="s">
        <v>160</v>
      </c>
    </row>
    <row r="33" spans="1:4">
      <c r="A33" t="s">
        <v>135</v>
      </c>
      <c r="B33" t="s">
        <v>136</v>
      </c>
      <c r="C33">
        <v>32</v>
      </c>
      <c r="D33" t="s">
        <v>160</v>
      </c>
    </row>
    <row r="34" spans="1:4">
      <c r="A34" t="s">
        <v>131</v>
      </c>
      <c r="B34" t="s">
        <v>132</v>
      </c>
      <c r="C34">
        <v>33</v>
      </c>
      <c r="D34" t="s">
        <v>160</v>
      </c>
    </row>
    <row r="35" spans="1:4">
      <c r="A35" t="s">
        <v>125</v>
      </c>
      <c r="B35" t="s">
        <v>31</v>
      </c>
      <c r="C35">
        <v>34</v>
      </c>
      <c r="D35" t="s">
        <v>160</v>
      </c>
    </row>
    <row r="36" spans="1:4">
      <c r="A36" t="s">
        <v>154</v>
      </c>
      <c r="B36" t="s">
        <v>31</v>
      </c>
      <c r="C36">
        <v>35</v>
      </c>
      <c r="D36" t="s">
        <v>160</v>
      </c>
    </row>
    <row r="37" spans="1:4">
      <c r="A37" t="s">
        <v>149</v>
      </c>
      <c r="B37" t="s">
        <v>142</v>
      </c>
      <c r="C37">
        <v>36</v>
      </c>
      <c r="D37" t="s">
        <v>160</v>
      </c>
    </row>
    <row r="38" spans="1:4">
      <c r="A38" t="s">
        <v>146</v>
      </c>
      <c r="B38" t="s">
        <v>142</v>
      </c>
      <c r="C38">
        <v>37</v>
      </c>
      <c r="D38" t="s">
        <v>160</v>
      </c>
    </row>
    <row r="39" spans="1:4">
      <c r="A39" t="s">
        <v>140</v>
      </c>
      <c r="B39" t="s">
        <v>31</v>
      </c>
      <c r="C39">
        <v>38</v>
      </c>
      <c r="D39" t="s">
        <v>160</v>
      </c>
    </row>
    <row r="40" spans="1:4">
      <c r="A40" t="s">
        <v>32</v>
      </c>
      <c r="B40" t="s">
        <v>33</v>
      </c>
      <c r="C40">
        <v>1</v>
      </c>
      <c r="D40" t="s">
        <v>161</v>
      </c>
    </row>
    <row r="41" spans="1:4">
      <c r="A41" t="s">
        <v>51</v>
      </c>
      <c r="B41" t="s">
        <v>31</v>
      </c>
      <c r="C41">
        <v>2</v>
      </c>
      <c r="D41" t="s">
        <v>161</v>
      </c>
    </row>
    <row r="42" spans="1:4">
      <c r="A42" t="s">
        <v>54</v>
      </c>
      <c r="B42" t="s">
        <v>33</v>
      </c>
      <c r="C42">
        <v>3</v>
      </c>
      <c r="D42" t="s">
        <v>161</v>
      </c>
    </row>
    <row r="43" spans="1:4">
      <c r="A43" t="s">
        <v>41</v>
      </c>
      <c r="B43" t="s">
        <v>33</v>
      </c>
      <c r="C43">
        <v>4</v>
      </c>
      <c r="D43" t="s">
        <v>161</v>
      </c>
    </row>
    <row r="44" spans="1:4">
      <c r="A44" t="s">
        <v>30</v>
      </c>
      <c r="B44" t="s">
        <v>31</v>
      </c>
      <c r="C44">
        <v>5</v>
      </c>
      <c r="D44" t="s">
        <v>161</v>
      </c>
    </row>
    <row r="45" spans="1:4">
      <c r="A45" t="s">
        <v>77</v>
      </c>
      <c r="B45" t="s">
        <v>71</v>
      </c>
      <c r="C45">
        <v>6</v>
      </c>
      <c r="D45" t="s">
        <v>161</v>
      </c>
    </row>
    <row r="46" spans="1:4">
      <c r="A46" t="s">
        <v>44</v>
      </c>
      <c r="B46" t="s">
        <v>45</v>
      </c>
      <c r="C46">
        <v>7</v>
      </c>
      <c r="D46" t="s">
        <v>161</v>
      </c>
    </row>
    <row r="47" spans="1:4">
      <c r="A47" t="s">
        <v>70</v>
      </c>
      <c r="B47" t="s">
        <v>71</v>
      </c>
      <c r="C47">
        <v>8</v>
      </c>
      <c r="D47" t="s">
        <v>161</v>
      </c>
    </row>
    <row r="48" spans="1:4">
      <c r="A48" t="s">
        <v>92</v>
      </c>
      <c r="B48" t="s">
        <v>93</v>
      </c>
      <c r="C48">
        <v>9</v>
      </c>
      <c r="D48" t="s">
        <v>161</v>
      </c>
    </row>
    <row r="49" spans="1:4">
      <c r="A49" t="s">
        <v>97</v>
      </c>
      <c r="B49" t="s">
        <v>71</v>
      </c>
      <c r="C49">
        <v>10</v>
      </c>
      <c r="D49" t="s">
        <v>161</v>
      </c>
    </row>
    <row r="50" spans="1:4">
      <c r="A50" t="s">
        <v>58</v>
      </c>
      <c r="B50" t="s">
        <v>59</v>
      </c>
      <c r="C50">
        <v>11</v>
      </c>
      <c r="D50" t="s">
        <v>161</v>
      </c>
    </row>
    <row r="51" spans="1:4">
      <c r="A51" t="s">
        <v>99</v>
      </c>
      <c r="B51" t="s">
        <v>100</v>
      </c>
      <c r="C51">
        <v>12</v>
      </c>
      <c r="D51" t="s">
        <v>161</v>
      </c>
    </row>
    <row r="52" spans="1:4">
      <c r="A52" t="s">
        <v>75</v>
      </c>
      <c r="B52" t="s">
        <v>31</v>
      </c>
      <c r="C52">
        <v>13</v>
      </c>
      <c r="D52" t="s">
        <v>161</v>
      </c>
    </row>
    <row r="53" spans="1:4">
      <c r="A53" t="s">
        <v>103</v>
      </c>
      <c r="B53" t="s">
        <v>100</v>
      </c>
      <c r="C53">
        <v>14</v>
      </c>
      <c r="D53" t="s">
        <v>161</v>
      </c>
    </row>
    <row r="54" spans="1:4">
      <c r="A54" t="s">
        <v>109</v>
      </c>
      <c r="B54" t="s">
        <v>31</v>
      </c>
      <c r="C54">
        <v>15</v>
      </c>
      <c r="D54" t="s">
        <v>161</v>
      </c>
    </row>
    <row r="55" spans="1:4">
      <c r="A55" t="s">
        <v>39</v>
      </c>
      <c r="B55" t="s">
        <v>40</v>
      </c>
      <c r="C55">
        <v>16</v>
      </c>
      <c r="D55" t="s">
        <v>161</v>
      </c>
    </row>
    <row r="56" spans="1:4">
      <c r="A56" t="s">
        <v>84</v>
      </c>
      <c r="B56" t="s">
        <v>31</v>
      </c>
      <c r="C56">
        <v>17</v>
      </c>
      <c r="D56" t="s">
        <v>161</v>
      </c>
    </row>
    <row r="57" spans="1:4">
      <c r="A57" t="s">
        <v>48</v>
      </c>
      <c r="B57" t="s">
        <v>49</v>
      </c>
      <c r="C57">
        <v>18</v>
      </c>
      <c r="D57" t="s">
        <v>161</v>
      </c>
    </row>
    <row r="58" spans="1:4">
      <c r="A58" t="s">
        <v>125</v>
      </c>
      <c r="B58" t="s">
        <v>31</v>
      </c>
      <c r="C58">
        <v>19</v>
      </c>
      <c r="D58" t="s">
        <v>161</v>
      </c>
    </row>
    <row r="59" spans="1:4">
      <c r="A59" t="s">
        <v>126</v>
      </c>
      <c r="B59" t="s">
        <v>127</v>
      </c>
      <c r="C59">
        <v>20</v>
      </c>
      <c r="D59" t="s">
        <v>161</v>
      </c>
    </row>
    <row r="60" spans="1:4">
      <c r="A60" t="s">
        <v>123</v>
      </c>
      <c r="B60" t="s">
        <v>100</v>
      </c>
      <c r="C60">
        <v>21</v>
      </c>
      <c r="D60" t="s">
        <v>161</v>
      </c>
    </row>
    <row r="61" spans="1:4">
      <c r="A61" t="s">
        <v>152</v>
      </c>
      <c r="B61" t="s">
        <v>153</v>
      </c>
      <c r="C61">
        <v>22</v>
      </c>
      <c r="D61" t="s">
        <v>161</v>
      </c>
    </row>
    <row r="62" spans="1:4">
      <c r="A62" t="s">
        <v>134</v>
      </c>
      <c r="B62" t="s">
        <v>31</v>
      </c>
      <c r="C62">
        <v>23</v>
      </c>
      <c r="D62" t="s">
        <v>161</v>
      </c>
    </row>
    <row r="63" spans="1:4">
      <c r="A63" t="s">
        <v>133</v>
      </c>
      <c r="B63" t="s">
        <v>10</v>
      </c>
      <c r="C63">
        <v>24</v>
      </c>
      <c r="D63" t="s">
        <v>161</v>
      </c>
    </row>
    <row r="64" spans="1:4">
      <c r="A64" t="s">
        <v>138</v>
      </c>
      <c r="B64" t="s">
        <v>31</v>
      </c>
      <c r="C64">
        <v>25</v>
      </c>
      <c r="D64" t="s">
        <v>161</v>
      </c>
    </row>
    <row r="65" spans="1:4">
      <c r="A65" t="s">
        <v>137</v>
      </c>
      <c r="B65" t="s">
        <v>31</v>
      </c>
      <c r="C65">
        <v>26</v>
      </c>
      <c r="D65" t="s">
        <v>161</v>
      </c>
    </row>
    <row r="66" spans="1:4">
      <c r="A66" t="s">
        <v>144</v>
      </c>
      <c r="B66" t="s">
        <v>145</v>
      </c>
      <c r="C66">
        <v>27</v>
      </c>
      <c r="D66" t="s">
        <v>161</v>
      </c>
    </row>
    <row r="67" spans="1:4">
      <c r="A67" t="s">
        <v>151</v>
      </c>
      <c r="B67" t="s">
        <v>31</v>
      </c>
      <c r="C67">
        <v>28</v>
      </c>
      <c r="D67" t="s">
        <v>161</v>
      </c>
    </row>
    <row r="68" spans="1:4">
      <c r="A68" t="s">
        <v>34</v>
      </c>
      <c r="B68" t="s">
        <v>33</v>
      </c>
      <c r="C68">
        <v>1</v>
      </c>
      <c r="D68" t="s">
        <v>162</v>
      </c>
    </row>
    <row r="69" spans="1:4">
      <c r="A69" t="s">
        <v>64</v>
      </c>
      <c r="B69" t="s">
        <v>65</v>
      </c>
      <c r="C69">
        <v>2</v>
      </c>
      <c r="D69" t="s">
        <v>162</v>
      </c>
    </row>
    <row r="70" spans="1:4">
      <c r="A70" t="s">
        <v>46</v>
      </c>
      <c r="B70" t="s">
        <v>47</v>
      </c>
      <c r="C70">
        <v>3</v>
      </c>
      <c r="D70" t="s">
        <v>162</v>
      </c>
    </row>
    <row r="71" spans="1:4">
      <c r="A71" t="s">
        <v>37</v>
      </c>
      <c r="B71" t="s">
        <v>38</v>
      </c>
      <c r="C71">
        <v>4</v>
      </c>
      <c r="D71" t="s">
        <v>162</v>
      </c>
    </row>
    <row r="72" spans="1:4">
      <c r="A72" t="s">
        <v>73</v>
      </c>
      <c r="B72" t="s">
        <v>74</v>
      </c>
      <c r="C72">
        <v>5</v>
      </c>
      <c r="D72" t="s">
        <v>162</v>
      </c>
    </row>
    <row r="73" spans="1:4">
      <c r="A73" t="s">
        <v>76</v>
      </c>
      <c r="B73" t="s">
        <v>31</v>
      </c>
      <c r="C73">
        <v>6</v>
      </c>
      <c r="D73" t="s">
        <v>162</v>
      </c>
    </row>
    <row r="74" spans="1:4">
      <c r="A74" t="s">
        <v>86</v>
      </c>
      <c r="B74" t="s">
        <v>31</v>
      </c>
      <c r="C74">
        <v>7</v>
      </c>
      <c r="D74" t="s">
        <v>162</v>
      </c>
    </row>
    <row r="75" spans="1:4">
      <c r="A75" t="s">
        <v>88</v>
      </c>
      <c r="B75" t="s">
        <v>89</v>
      </c>
      <c r="C75">
        <v>8</v>
      </c>
      <c r="D75" t="s">
        <v>162</v>
      </c>
    </row>
    <row r="76" spans="1:4">
      <c r="A76" t="s">
        <v>94</v>
      </c>
      <c r="B76" t="s">
        <v>89</v>
      </c>
      <c r="C76">
        <v>9</v>
      </c>
      <c r="D76" t="s">
        <v>162</v>
      </c>
    </row>
    <row r="77" spans="1:4">
      <c r="A77" t="s">
        <v>95</v>
      </c>
      <c r="B77" t="s">
        <v>96</v>
      </c>
      <c r="C77">
        <v>10</v>
      </c>
      <c r="D77" t="s">
        <v>162</v>
      </c>
    </row>
    <row r="78" spans="1:4">
      <c r="A78" t="s">
        <v>54</v>
      </c>
      <c r="B78" t="s">
        <v>33</v>
      </c>
      <c r="C78">
        <v>11</v>
      </c>
      <c r="D78" t="s">
        <v>162</v>
      </c>
    </row>
    <row r="79" spans="1:4">
      <c r="A79" t="s">
        <v>82</v>
      </c>
      <c r="B79" t="s">
        <v>83</v>
      </c>
      <c r="C79">
        <v>12</v>
      </c>
      <c r="D79" t="s">
        <v>162</v>
      </c>
    </row>
    <row r="80" spans="1:4">
      <c r="A80" t="s">
        <v>102</v>
      </c>
      <c r="B80" t="s">
        <v>89</v>
      </c>
      <c r="C80">
        <v>13</v>
      </c>
      <c r="D80" t="s">
        <v>162</v>
      </c>
    </row>
    <row r="81" spans="1:4">
      <c r="A81" t="s">
        <v>107</v>
      </c>
      <c r="B81" t="s">
        <v>31</v>
      </c>
      <c r="C81">
        <v>14</v>
      </c>
      <c r="D81" t="s">
        <v>162</v>
      </c>
    </row>
    <row r="82" spans="1:4">
      <c r="A82" t="s">
        <v>111</v>
      </c>
      <c r="B82" t="s">
        <v>112</v>
      </c>
      <c r="C82">
        <v>15</v>
      </c>
      <c r="D82" t="s">
        <v>162</v>
      </c>
    </row>
    <row r="83" spans="1:4">
      <c r="A83" t="s">
        <v>115</v>
      </c>
      <c r="B83" t="s">
        <v>116</v>
      </c>
      <c r="C83">
        <v>16</v>
      </c>
      <c r="D83" t="s">
        <v>162</v>
      </c>
    </row>
    <row r="84" spans="1:4">
      <c r="A84" t="s">
        <v>41</v>
      </c>
      <c r="B84" t="s">
        <v>33</v>
      </c>
      <c r="C84">
        <v>17</v>
      </c>
      <c r="D84" t="s">
        <v>162</v>
      </c>
    </row>
    <row r="85" spans="1:4">
      <c r="A85" t="s">
        <v>52</v>
      </c>
      <c r="B85" t="s">
        <v>53</v>
      </c>
      <c r="C85">
        <v>1</v>
      </c>
      <c r="D85" t="s">
        <v>163</v>
      </c>
    </row>
    <row r="86" spans="1:4">
      <c r="A86" t="s">
        <v>30</v>
      </c>
      <c r="B86" t="s">
        <v>31</v>
      </c>
      <c r="C86">
        <v>2</v>
      </c>
      <c r="D86" t="s">
        <v>163</v>
      </c>
    </row>
    <row r="87" spans="1:4">
      <c r="A87" t="s">
        <v>50</v>
      </c>
      <c r="B87" t="s">
        <v>43</v>
      </c>
      <c r="C87">
        <v>3</v>
      </c>
      <c r="D87" t="s">
        <v>163</v>
      </c>
    </row>
    <row r="88" spans="1:4">
      <c r="A88" t="s">
        <v>60</v>
      </c>
      <c r="B88" t="s">
        <v>61</v>
      </c>
      <c r="C88">
        <v>4</v>
      </c>
      <c r="D88" t="s">
        <v>163</v>
      </c>
    </row>
    <row r="89" spans="1:4">
      <c r="A89" t="s">
        <v>48</v>
      </c>
      <c r="B89" t="s">
        <v>49</v>
      </c>
      <c r="C89">
        <v>5</v>
      </c>
      <c r="D89" t="s">
        <v>163</v>
      </c>
    </row>
    <row r="90" spans="1:4">
      <c r="A90" t="s">
        <v>44</v>
      </c>
      <c r="B90" t="s">
        <v>31</v>
      </c>
      <c r="C90">
        <v>6</v>
      </c>
      <c r="D90" t="s">
        <v>163</v>
      </c>
    </row>
    <row r="91" spans="1:4">
      <c r="A91" t="s">
        <v>58</v>
      </c>
      <c r="B91" t="s">
        <v>59</v>
      </c>
      <c r="C91">
        <v>7</v>
      </c>
      <c r="D91" t="s">
        <v>163</v>
      </c>
    </row>
    <row r="92" spans="1:4">
      <c r="A92" t="s">
        <v>41</v>
      </c>
      <c r="B92" t="s">
        <v>33</v>
      </c>
      <c r="C92">
        <v>8</v>
      </c>
      <c r="D92" t="s">
        <v>163</v>
      </c>
    </row>
    <row r="93" spans="1:4">
      <c r="A93" t="s">
        <v>84</v>
      </c>
      <c r="B93" t="s">
        <v>85</v>
      </c>
      <c r="C93">
        <v>9</v>
      </c>
      <c r="D93" t="s">
        <v>163</v>
      </c>
    </row>
    <row r="94" spans="1:4">
      <c r="A94" t="s">
        <v>75</v>
      </c>
      <c r="B94" t="s">
        <v>59</v>
      </c>
      <c r="C94">
        <v>10</v>
      </c>
      <c r="D94" t="s">
        <v>163</v>
      </c>
    </row>
    <row r="95" spans="1:4">
      <c r="A95" t="s">
        <v>98</v>
      </c>
      <c r="B95" t="s">
        <v>31</v>
      </c>
      <c r="C95">
        <v>11</v>
      </c>
      <c r="D95" t="s">
        <v>163</v>
      </c>
    </row>
    <row r="96" spans="1:4">
      <c r="A96" t="s">
        <v>87</v>
      </c>
      <c r="B96" t="s">
        <v>61</v>
      </c>
      <c r="C96">
        <v>12</v>
      </c>
      <c r="D96" t="s">
        <v>163</v>
      </c>
    </row>
    <row r="97" spans="1:4">
      <c r="A97" t="s">
        <v>82</v>
      </c>
      <c r="B97" t="s">
        <v>83</v>
      </c>
      <c r="C97">
        <v>13</v>
      </c>
      <c r="D97" t="s">
        <v>163</v>
      </c>
    </row>
    <row r="98" spans="1:4">
      <c r="A98" t="s">
        <v>104</v>
      </c>
      <c r="B98" t="s">
        <v>31</v>
      </c>
      <c r="C98">
        <v>14</v>
      </c>
      <c r="D98" t="s">
        <v>163</v>
      </c>
    </row>
    <row r="99" spans="1:4">
      <c r="A99" t="s">
        <v>108</v>
      </c>
      <c r="B99" t="s">
        <v>10</v>
      </c>
      <c r="C99">
        <v>15</v>
      </c>
      <c r="D99" t="s">
        <v>163</v>
      </c>
    </row>
    <row r="100" spans="1:4">
      <c r="A100" t="s">
        <v>113</v>
      </c>
      <c r="B100" t="s">
        <v>31</v>
      </c>
      <c r="C100">
        <v>16</v>
      </c>
      <c r="D100" t="s">
        <v>163</v>
      </c>
    </row>
    <row r="101" spans="1:4">
      <c r="A101" t="s">
        <v>120</v>
      </c>
      <c r="B101" t="s">
        <v>121</v>
      </c>
      <c r="C101">
        <v>17</v>
      </c>
      <c r="D101" t="s">
        <v>163</v>
      </c>
    </row>
    <row r="102" spans="1:4">
      <c r="A102" t="s">
        <v>123</v>
      </c>
      <c r="B102" t="s">
        <v>100</v>
      </c>
      <c r="C102">
        <v>18</v>
      </c>
      <c r="D102" t="s">
        <v>163</v>
      </c>
    </row>
    <row r="103" spans="1:4">
      <c r="A103" t="s">
        <v>34</v>
      </c>
      <c r="B103" t="s">
        <v>33</v>
      </c>
      <c r="C103">
        <v>1</v>
      </c>
      <c r="D103" t="s">
        <v>164</v>
      </c>
    </row>
    <row r="104" spans="1:4">
      <c r="A104" t="s">
        <v>42</v>
      </c>
      <c r="B104" t="s">
        <v>43</v>
      </c>
      <c r="C104">
        <v>2</v>
      </c>
      <c r="D104" t="s">
        <v>164</v>
      </c>
    </row>
    <row r="105" spans="1:4">
      <c r="A105" t="s">
        <v>66</v>
      </c>
      <c r="B105" t="s">
        <v>47</v>
      </c>
      <c r="C105">
        <v>3</v>
      </c>
      <c r="D105" t="s">
        <v>164</v>
      </c>
    </row>
    <row r="106" spans="1:4">
      <c r="A106" t="s">
        <v>35</v>
      </c>
      <c r="B106" t="s">
        <v>36</v>
      </c>
      <c r="C106">
        <v>4</v>
      </c>
      <c r="D106" t="s">
        <v>164</v>
      </c>
    </row>
    <row r="107" spans="1:4">
      <c r="A107" t="s">
        <v>72</v>
      </c>
      <c r="B107" t="s">
        <v>49</v>
      </c>
      <c r="C107">
        <v>5</v>
      </c>
      <c r="D107" t="s">
        <v>164</v>
      </c>
    </row>
    <row r="108" spans="1:4">
      <c r="A108" t="s">
        <v>32</v>
      </c>
      <c r="B108" t="s">
        <v>33</v>
      </c>
      <c r="C108">
        <v>6</v>
      </c>
      <c r="D108" t="s">
        <v>164</v>
      </c>
    </row>
    <row r="109" spans="1:4">
      <c r="A109" t="s">
        <v>39</v>
      </c>
      <c r="B109" t="s">
        <v>40</v>
      </c>
      <c r="C109">
        <v>7</v>
      </c>
      <c r="D109" t="s">
        <v>164</v>
      </c>
    </row>
    <row r="110" spans="1:4">
      <c r="A110" t="s">
        <v>90</v>
      </c>
      <c r="B110" t="s">
        <v>91</v>
      </c>
      <c r="C110">
        <v>8</v>
      </c>
      <c r="D110" t="s">
        <v>164</v>
      </c>
    </row>
    <row r="111" spans="1:4">
      <c r="A111" t="s">
        <v>30</v>
      </c>
      <c r="B111" t="s">
        <v>31</v>
      </c>
      <c r="C111">
        <v>9</v>
      </c>
      <c r="D111" t="s">
        <v>164</v>
      </c>
    </row>
    <row r="112" spans="1:4">
      <c r="A112" t="s">
        <v>37</v>
      </c>
      <c r="B112" t="s">
        <v>38</v>
      </c>
      <c r="C112">
        <v>10</v>
      </c>
      <c r="D112" t="s">
        <v>164</v>
      </c>
    </row>
    <row r="113" spans="1:4">
      <c r="A113" t="s">
        <v>46</v>
      </c>
      <c r="B113" t="s">
        <v>47</v>
      </c>
      <c r="C113">
        <v>11</v>
      </c>
      <c r="D113" t="s">
        <v>164</v>
      </c>
    </row>
    <row r="114" spans="1:4">
      <c r="A114" t="s">
        <v>48</v>
      </c>
      <c r="B114" t="s">
        <v>49</v>
      </c>
      <c r="C114">
        <v>12</v>
      </c>
      <c r="D114" t="s">
        <v>164</v>
      </c>
    </row>
    <row r="115" spans="1:4">
      <c r="A115" t="s">
        <v>44</v>
      </c>
      <c r="B115" t="s">
        <v>31</v>
      </c>
      <c r="C115">
        <v>13</v>
      </c>
      <c r="D115" t="s">
        <v>164</v>
      </c>
    </row>
    <row r="116" spans="1:4">
      <c r="A116" t="s">
        <v>58</v>
      </c>
      <c r="B116" t="s">
        <v>59</v>
      </c>
      <c r="C116">
        <v>14</v>
      </c>
      <c r="D116" t="s">
        <v>164</v>
      </c>
    </row>
    <row r="117" spans="1:4">
      <c r="A117" t="s">
        <v>41</v>
      </c>
      <c r="B117" t="s">
        <v>33</v>
      </c>
      <c r="C117">
        <v>15</v>
      </c>
      <c r="D117" t="s">
        <v>164</v>
      </c>
    </row>
    <row r="118" spans="1:4">
      <c r="A118" t="s">
        <v>117</v>
      </c>
      <c r="B118" t="s">
        <v>118</v>
      </c>
      <c r="C118">
        <v>16</v>
      </c>
      <c r="D118" t="s">
        <v>164</v>
      </c>
    </row>
  </sheetData>
  <phoneticPr fontId="2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B24A-4D05-4371-BD15-3C462C7C8F24}">
  <dimension ref="A1:E17"/>
  <sheetViews>
    <sheetView workbookViewId="0">
      <selection activeCell="I12" sqref="I12"/>
    </sheetView>
  </sheetViews>
  <sheetFormatPr defaultRowHeight="14.45"/>
  <cols>
    <col min="1" max="1" width="20.42578125" bestFit="1" customWidth="1"/>
    <col min="2" max="2" width="26.85546875" bestFit="1" customWidth="1"/>
    <col min="4" max="4" width="8.7109375" bestFit="1" customWidth="1"/>
  </cols>
  <sheetData>
    <row r="1" spans="1:5">
      <c r="A1" t="s">
        <v>14</v>
      </c>
      <c r="B1" t="s">
        <v>15</v>
      </c>
      <c r="C1" t="s">
        <v>16</v>
      </c>
      <c r="D1" t="s">
        <v>169</v>
      </c>
    </row>
    <row r="2" spans="1:5">
      <c r="A2" t="s">
        <v>34</v>
      </c>
      <c r="B2" t="s">
        <v>33</v>
      </c>
      <c r="C2">
        <v>1</v>
      </c>
      <c r="D2" t="s">
        <v>164</v>
      </c>
      <c r="E2" t="s">
        <v>170</v>
      </c>
    </row>
    <row r="3" spans="1:5">
      <c r="A3" t="s">
        <v>42</v>
      </c>
      <c r="B3" t="s">
        <v>43</v>
      </c>
      <c r="C3">
        <v>2</v>
      </c>
      <c r="D3" t="s">
        <v>164</v>
      </c>
      <c r="E3" t="s">
        <v>170</v>
      </c>
    </row>
    <row r="4" spans="1:5">
      <c r="A4" t="s">
        <v>66</v>
      </c>
      <c r="B4" t="s">
        <v>47</v>
      </c>
      <c r="C4">
        <v>3</v>
      </c>
      <c r="D4" t="s">
        <v>164</v>
      </c>
      <c r="E4" t="s">
        <v>171</v>
      </c>
    </row>
    <row r="5" spans="1:5">
      <c r="A5" t="s">
        <v>35</v>
      </c>
      <c r="B5" t="s">
        <v>36</v>
      </c>
      <c r="C5">
        <v>4</v>
      </c>
      <c r="D5" t="s">
        <v>164</v>
      </c>
      <c r="E5" t="s">
        <v>170</v>
      </c>
    </row>
    <row r="6" spans="1:5">
      <c r="A6" t="s">
        <v>72</v>
      </c>
      <c r="B6" t="s">
        <v>49</v>
      </c>
      <c r="C6">
        <v>5</v>
      </c>
      <c r="D6" t="s">
        <v>164</v>
      </c>
      <c r="E6" t="s">
        <v>170</v>
      </c>
    </row>
    <row r="7" spans="1:5">
      <c r="A7" t="s">
        <v>32</v>
      </c>
      <c r="B7" t="s">
        <v>33</v>
      </c>
      <c r="C7">
        <v>6</v>
      </c>
      <c r="D7" t="s">
        <v>164</v>
      </c>
      <c r="E7" t="s">
        <v>170</v>
      </c>
    </row>
    <row r="8" spans="1:5">
      <c r="A8" t="s">
        <v>39</v>
      </c>
      <c r="B8" t="s">
        <v>40</v>
      </c>
      <c r="C8">
        <v>7</v>
      </c>
      <c r="D8" t="s">
        <v>164</v>
      </c>
      <c r="E8" t="s">
        <v>170</v>
      </c>
    </row>
    <row r="9" spans="1:5">
      <c r="A9" t="s">
        <v>90</v>
      </c>
      <c r="B9" t="s">
        <v>91</v>
      </c>
      <c r="C9">
        <v>8</v>
      </c>
      <c r="D9" t="s">
        <v>164</v>
      </c>
      <c r="E9" t="s">
        <v>170</v>
      </c>
    </row>
    <row r="10" spans="1:5">
      <c r="A10" t="s">
        <v>30</v>
      </c>
      <c r="B10" t="s">
        <v>31</v>
      </c>
      <c r="C10">
        <v>9</v>
      </c>
      <c r="D10" t="s">
        <v>164</v>
      </c>
      <c r="E10" t="s">
        <v>170</v>
      </c>
    </row>
    <row r="11" spans="1:5">
      <c r="A11" t="s">
        <v>37</v>
      </c>
      <c r="B11" t="s">
        <v>38</v>
      </c>
      <c r="C11">
        <v>10</v>
      </c>
      <c r="D11" t="s">
        <v>164</v>
      </c>
      <c r="E11" t="s">
        <v>171</v>
      </c>
    </row>
    <row r="12" spans="1:5">
      <c r="A12" t="s">
        <v>46</v>
      </c>
      <c r="B12" t="s">
        <v>47</v>
      </c>
      <c r="C12">
        <v>11</v>
      </c>
      <c r="D12" t="s">
        <v>164</v>
      </c>
      <c r="E12" t="s">
        <v>171</v>
      </c>
    </row>
    <row r="13" spans="1:5">
      <c r="A13" t="s">
        <v>48</v>
      </c>
      <c r="B13" t="s">
        <v>49</v>
      </c>
      <c r="C13">
        <v>12</v>
      </c>
      <c r="D13" t="s">
        <v>164</v>
      </c>
      <c r="E13" t="s">
        <v>170</v>
      </c>
    </row>
    <row r="14" spans="1:5">
      <c r="A14" t="s">
        <v>44</v>
      </c>
      <c r="B14" t="s">
        <v>31</v>
      </c>
      <c r="C14">
        <v>13</v>
      </c>
      <c r="D14" t="s">
        <v>164</v>
      </c>
      <c r="E14" t="s">
        <v>170</v>
      </c>
    </row>
    <row r="15" spans="1:5">
      <c r="A15" t="s">
        <v>58</v>
      </c>
      <c r="B15" t="s">
        <v>59</v>
      </c>
      <c r="C15">
        <v>14</v>
      </c>
      <c r="D15" t="s">
        <v>164</v>
      </c>
      <c r="E15" t="s">
        <v>170</v>
      </c>
    </row>
    <row r="16" spans="1:5">
      <c r="A16" t="s">
        <v>41</v>
      </c>
      <c r="B16" t="s">
        <v>33</v>
      </c>
      <c r="C16">
        <v>15</v>
      </c>
      <c r="D16" t="s">
        <v>164</v>
      </c>
      <c r="E16" t="s">
        <v>171</v>
      </c>
    </row>
    <row r="17" spans="1:5">
      <c r="A17" t="s">
        <v>117</v>
      </c>
      <c r="B17" t="s">
        <v>118</v>
      </c>
      <c r="C17">
        <v>16</v>
      </c>
      <c r="D17" t="s">
        <v>164</v>
      </c>
      <c r="E17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7BBA-C986-49D5-B5B9-ED1395592076}">
  <dimension ref="A1:E19"/>
  <sheetViews>
    <sheetView workbookViewId="0">
      <selection activeCell="G25" sqref="G25"/>
    </sheetView>
  </sheetViews>
  <sheetFormatPr defaultRowHeight="14.45"/>
  <cols>
    <col min="1" max="1" width="20.42578125" bestFit="1" customWidth="1"/>
    <col min="2" max="2" width="26.85546875" bestFit="1" customWidth="1"/>
  </cols>
  <sheetData>
    <row r="1" spans="1:5">
      <c r="A1" t="s">
        <v>14</v>
      </c>
      <c r="B1" t="s">
        <v>15</v>
      </c>
      <c r="C1" t="s">
        <v>16</v>
      </c>
    </row>
    <row r="2" spans="1:5">
      <c r="A2" t="s">
        <v>41</v>
      </c>
      <c r="B2" t="s">
        <v>33</v>
      </c>
      <c r="C2">
        <v>8</v>
      </c>
      <c r="D2" t="s">
        <v>163</v>
      </c>
      <c r="E2" t="s">
        <v>171</v>
      </c>
    </row>
    <row r="3" spans="1:5">
      <c r="A3" t="s">
        <v>113</v>
      </c>
      <c r="B3" t="s">
        <v>31</v>
      </c>
      <c r="C3">
        <v>16</v>
      </c>
      <c r="D3" t="s">
        <v>163</v>
      </c>
      <c r="E3" t="s">
        <v>172</v>
      </c>
    </row>
    <row r="4" spans="1:5">
      <c r="A4" t="s">
        <v>120</v>
      </c>
      <c r="B4" t="s">
        <v>121</v>
      </c>
      <c r="C4">
        <v>17</v>
      </c>
      <c r="D4" t="s">
        <v>163</v>
      </c>
      <c r="E4" t="s">
        <v>172</v>
      </c>
    </row>
    <row r="5" spans="1:5">
      <c r="A5" t="s">
        <v>98</v>
      </c>
      <c r="B5" t="s">
        <v>31</v>
      </c>
      <c r="C5">
        <v>11</v>
      </c>
      <c r="D5" t="s">
        <v>163</v>
      </c>
      <c r="E5" t="s">
        <v>173</v>
      </c>
    </row>
    <row r="6" spans="1:5">
      <c r="A6" t="s">
        <v>82</v>
      </c>
      <c r="B6" t="s">
        <v>83</v>
      </c>
      <c r="C6">
        <v>13</v>
      </c>
      <c r="D6" t="s">
        <v>163</v>
      </c>
      <c r="E6" t="s">
        <v>173</v>
      </c>
    </row>
    <row r="7" spans="1:5">
      <c r="A7" t="s">
        <v>108</v>
      </c>
      <c r="B7" t="s">
        <v>10</v>
      </c>
      <c r="C7">
        <v>15</v>
      </c>
      <c r="D7" t="s">
        <v>163</v>
      </c>
      <c r="E7" t="s">
        <v>173</v>
      </c>
    </row>
    <row r="8" spans="1:5">
      <c r="A8" t="s">
        <v>123</v>
      </c>
      <c r="B8" t="s">
        <v>100</v>
      </c>
      <c r="C8">
        <v>18</v>
      </c>
      <c r="D8" t="s">
        <v>163</v>
      </c>
      <c r="E8" t="s">
        <v>173</v>
      </c>
    </row>
    <row r="9" spans="1:5">
      <c r="A9" t="s">
        <v>52</v>
      </c>
      <c r="B9" t="s">
        <v>53</v>
      </c>
      <c r="C9">
        <v>1</v>
      </c>
      <c r="D9" t="s">
        <v>163</v>
      </c>
      <c r="E9" t="s">
        <v>170</v>
      </c>
    </row>
    <row r="10" spans="1:5">
      <c r="A10" t="s">
        <v>30</v>
      </c>
      <c r="B10" t="s">
        <v>31</v>
      </c>
      <c r="C10">
        <v>2</v>
      </c>
      <c r="D10" t="s">
        <v>163</v>
      </c>
      <c r="E10" t="s">
        <v>170</v>
      </c>
    </row>
    <row r="11" spans="1:5">
      <c r="A11" t="s">
        <v>50</v>
      </c>
      <c r="B11" t="s">
        <v>43</v>
      </c>
      <c r="C11">
        <v>3</v>
      </c>
      <c r="D11" t="s">
        <v>163</v>
      </c>
      <c r="E11" t="s">
        <v>170</v>
      </c>
    </row>
    <row r="12" spans="1:5">
      <c r="A12" t="s">
        <v>60</v>
      </c>
      <c r="B12" t="s">
        <v>61</v>
      </c>
      <c r="C12">
        <v>4</v>
      </c>
      <c r="D12" t="s">
        <v>163</v>
      </c>
      <c r="E12" t="s">
        <v>170</v>
      </c>
    </row>
    <row r="13" spans="1:5">
      <c r="A13" t="s">
        <v>48</v>
      </c>
      <c r="B13" t="s">
        <v>49</v>
      </c>
      <c r="C13">
        <v>5</v>
      </c>
      <c r="D13" t="s">
        <v>163</v>
      </c>
      <c r="E13" t="s">
        <v>170</v>
      </c>
    </row>
    <row r="14" spans="1:5">
      <c r="A14" t="s">
        <v>44</v>
      </c>
      <c r="B14" t="s">
        <v>31</v>
      </c>
      <c r="C14">
        <v>6</v>
      </c>
      <c r="D14" t="s">
        <v>163</v>
      </c>
      <c r="E14" t="s">
        <v>170</v>
      </c>
    </row>
    <row r="15" spans="1:5">
      <c r="A15" t="s">
        <v>58</v>
      </c>
      <c r="B15" t="s">
        <v>59</v>
      </c>
      <c r="C15">
        <v>7</v>
      </c>
      <c r="D15" t="s">
        <v>163</v>
      </c>
      <c r="E15" t="s">
        <v>170</v>
      </c>
    </row>
    <row r="16" spans="1:5">
      <c r="A16" t="s">
        <v>84</v>
      </c>
      <c r="B16" t="s">
        <v>85</v>
      </c>
      <c r="C16">
        <v>9</v>
      </c>
      <c r="D16" t="s">
        <v>163</v>
      </c>
      <c r="E16" t="s">
        <v>170</v>
      </c>
    </row>
    <row r="17" spans="1:5">
      <c r="A17" t="s">
        <v>75</v>
      </c>
      <c r="B17" t="s">
        <v>59</v>
      </c>
      <c r="C17">
        <v>10</v>
      </c>
      <c r="D17" t="s">
        <v>163</v>
      </c>
      <c r="E17" t="s">
        <v>170</v>
      </c>
    </row>
    <row r="18" spans="1:5">
      <c r="A18" t="s">
        <v>87</v>
      </c>
      <c r="B18" t="s">
        <v>61</v>
      </c>
      <c r="C18">
        <v>12</v>
      </c>
      <c r="D18" t="s">
        <v>163</v>
      </c>
      <c r="E18" t="s">
        <v>170</v>
      </c>
    </row>
    <row r="19" spans="1:5">
      <c r="A19" t="s">
        <v>104</v>
      </c>
      <c r="B19" t="s">
        <v>31</v>
      </c>
      <c r="C19">
        <v>14</v>
      </c>
      <c r="D19" t="s">
        <v>163</v>
      </c>
      <c r="E19" t="s">
        <v>170</v>
      </c>
    </row>
  </sheetData>
  <autoFilter ref="A1:E19" xr:uid="{5AF67BBA-C986-49D5-B5B9-ED1395592076}">
    <sortState xmlns:xlrd2="http://schemas.microsoft.com/office/spreadsheetml/2017/richdata2" ref="A2:E19">
      <sortCondition ref="E1:E19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8DB5-A63B-4974-85BB-8F2D42F52E5C}">
  <dimension ref="A1:J38"/>
  <sheetViews>
    <sheetView workbookViewId="0"/>
  </sheetViews>
  <sheetFormatPr defaultRowHeight="14.45"/>
  <cols>
    <col min="2" max="2" width="10.140625" customWidth="1"/>
    <col min="3" max="3" width="27.5703125" bestFit="1" customWidth="1"/>
    <col min="4" max="4" width="16.5703125" style="112" bestFit="1" customWidth="1"/>
    <col min="5" max="5" width="9.28515625" bestFit="1" customWidth="1"/>
    <col min="10" max="10" width="8.85546875" style="111"/>
  </cols>
  <sheetData>
    <row r="1" spans="1:10">
      <c r="A1" t="s">
        <v>174</v>
      </c>
    </row>
    <row r="2" spans="1:10">
      <c r="A2" t="s">
        <v>14</v>
      </c>
      <c r="B2" t="s">
        <v>175</v>
      </c>
      <c r="C2" t="s">
        <v>15</v>
      </c>
      <c r="D2" s="112" t="s">
        <v>176</v>
      </c>
      <c r="E2" t="s">
        <v>177</v>
      </c>
    </row>
    <row r="3" spans="1:10">
      <c r="A3" t="s">
        <v>178</v>
      </c>
      <c r="B3" t="s">
        <v>179</v>
      </c>
      <c r="C3" t="s">
        <v>100</v>
      </c>
      <c r="D3" s="113">
        <v>22979</v>
      </c>
      <c r="E3" t="s">
        <v>180</v>
      </c>
      <c r="F3" s="142" t="s">
        <v>181</v>
      </c>
      <c r="G3" s="142"/>
    </row>
    <row r="4" spans="1:10">
      <c r="A4" t="s">
        <v>182</v>
      </c>
      <c r="B4" t="s">
        <v>183</v>
      </c>
      <c r="C4" t="s">
        <v>100</v>
      </c>
      <c r="D4" s="113">
        <v>23720</v>
      </c>
      <c r="E4" t="s">
        <v>184</v>
      </c>
      <c r="F4" s="142"/>
      <c r="G4" s="142"/>
    </row>
    <row r="5" spans="1:10" s="116" customFormat="1">
      <c r="A5" s="116" t="s">
        <v>185</v>
      </c>
      <c r="B5" s="116" t="s">
        <v>186</v>
      </c>
      <c r="C5" s="116" t="s">
        <v>187</v>
      </c>
      <c r="D5" s="117">
        <v>25950</v>
      </c>
      <c r="E5" s="116" t="s">
        <v>187</v>
      </c>
      <c r="F5" s="144" t="s">
        <v>181</v>
      </c>
      <c r="G5" s="144"/>
      <c r="J5" s="117"/>
    </row>
    <row r="6" spans="1:10" s="116" customFormat="1">
      <c r="A6" s="116" t="s">
        <v>188</v>
      </c>
      <c r="B6" s="116" t="s">
        <v>189</v>
      </c>
      <c r="C6" s="116" t="s">
        <v>187</v>
      </c>
      <c r="D6" s="117">
        <v>27353</v>
      </c>
      <c r="E6" s="116" t="s">
        <v>187</v>
      </c>
      <c r="F6" s="144"/>
      <c r="G6" s="144"/>
      <c r="J6" s="117"/>
    </row>
    <row r="7" spans="1:10" s="116" customFormat="1">
      <c r="A7" s="116" t="s">
        <v>190</v>
      </c>
      <c r="B7" s="116" t="s">
        <v>191</v>
      </c>
      <c r="C7" s="116" t="s">
        <v>127</v>
      </c>
      <c r="D7" s="117">
        <v>27397</v>
      </c>
      <c r="E7" s="116" t="s">
        <v>192</v>
      </c>
      <c r="F7" s="144"/>
      <c r="G7" s="144"/>
      <c r="J7" s="117"/>
    </row>
    <row r="8" spans="1:10" s="116" customFormat="1">
      <c r="A8" s="116" t="s">
        <v>193</v>
      </c>
      <c r="B8" s="116" t="s">
        <v>194</v>
      </c>
      <c r="C8" s="116" t="s">
        <v>71</v>
      </c>
      <c r="D8" s="117">
        <v>27451</v>
      </c>
      <c r="E8" s="116" t="s">
        <v>195</v>
      </c>
      <c r="F8" s="144"/>
      <c r="G8" s="144"/>
      <c r="J8" s="117"/>
    </row>
    <row r="9" spans="1:10" s="114" customFormat="1">
      <c r="A9" s="114" t="s">
        <v>196</v>
      </c>
      <c r="B9" s="114" t="s">
        <v>197</v>
      </c>
      <c r="C9" s="114" t="s">
        <v>198</v>
      </c>
      <c r="D9" s="115">
        <v>28357</v>
      </c>
      <c r="E9" s="114" t="s">
        <v>199</v>
      </c>
      <c r="F9" s="143" t="s">
        <v>172</v>
      </c>
      <c r="G9" s="143"/>
      <c r="J9" s="115"/>
    </row>
    <row r="10" spans="1:10" s="114" customFormat="1">
      <c r="A10" s="114" t="s">
        <v>200</v>
      </c>
      <c r="B10" s="114" t="s">
        <v>201</v>
      </c>
      <c r="C10" s="114" t="s">
        <v>10</v>
      </c>
      <c r="D10" s="115">
        <v>28860</v>
      </c>
      <c r="E10" s="114" t="s">
        <v>202</v>
      </c>
      <c r="F10" s="143"/>
      <c r="G10" s="143"/>
      <c r="J10" s="115"/>
    </row>
    <row r="11" spans="1:10" s="114" customFormat="1">
      <c r="A11" s="114" t="s">
        <v>203</v>
      </c>
      <c r="B11" s="114" t="s">
        <v>204</v>
      </c>
      <c r="C11" s="114" t="s">
        <v>205</v>
      </c>
      <c r="D11" s="115">
        <v>28904</v>
      </c>
      <c r="E11" s="114" t="s">
        <v>206</v>
      </c>
      <c r="F11" s="143"/>
      <c r="G11" s="143"/>
      <c r="J11" s="115"/>
    </row>
    <row r="12" spans="1:10" s="114" customFormat="1">
      <c r="A12" s="114" t="s">
        <v>207</v>
      </c>
      <c r="B12" s="114" t="s">
        <v>208</v>
      </c>
      <c r="C12" s="114" t="s">
        <v>153</v>
      </c>
      <c r="D12" s="115">
        <v>30139</v>
      </c>
      <c r="E12" s="114" t="s">
        <v>209</v>
      </c>
      <c r="F12" s="143"/>
      <c r="G12" s="143"/>
      <c r="J12" s="115"/>
    </row>
    <row r="13" spans="1:10" s="114" customFormat="1">
      <c r="A13" s="114" t="s">
        <v>210</v>
      </c>
      <c r="B13" s="114" t="s">
        <v>211</v>
      </c>
      <c r="C13" s="114" t="s">
        <v>93</v>
      </c>
      <c r="D13" s="115">
        <v>30714</v>
      </c>
      <c r="E13" s="114" t="s">
        <v>212</v>
      </c>
      <c r="F13" s="143"/>
      <c r="G13" s="143"/>
      <c r="J13" s="115"/>
    </row>
    <row r="14" spans="1:10" s="114" customFormat="1">
      <c r="A14" s="114" t="s">
        <v>210</v>
      </c>
      <c r="B14" s="114" t="s">
        <v>211</v>
      </c>
      <c r="C14" s="114" t="s">
        <v>187</v>
      </c>
      <c r="D14" s="115">
        <v>30714</v>
      </c>
      <c r="E14" s="114" t="s">
        <v>213</v>
      </c>
      <c r="F14" s="143"/>
      <c r="G14" s="143"/>
      <c r="J14" s="115"/>
    </row>
    <row r="15" spans="1:10" s="114" customFormat="1">
      <c r="A15" s="114" t="s">
        <v>214</v>
      </c>
      <c r="B15" s="114" t="s">
        <v>215</v>
      </c>
      <c r="C15" s="114" t="s">
        <v>187</v>
      </c>
      <c r="D15" s="115">
        <v>30959</v>
      </c>
      <c r="E15" s="114" t="s">
        <v>187</v>
      </c>
      <c r="F15" s="143"/>
      <c r="G15" s="143"/>
      <c r="J15" s="115"/>
    </row>
    <row r="16" spans="1:10" s="114" customFormat="1">
      <c r="A16" s="114" t="s">
        <v>216</v>
      </c>
      <c r="B16" s="114" t="s">
        <v>217</v>
      </c>
      <c r="C16" s="114" t="s">
        <v>71</v>
      </c>
      <c r="D16" s="115">
        <v>31264</v>
      </c>
      <c r="E16" s="114" t="s">
        <v>218</v>
      </c>
      <c r="F16" s="143"/>
      <c r="G16" s="143"/>
      <c r="J16" s="115"/>
    </row>
    <row r="17" spans="1:10" s="114" customFormat="1">
      <c r="A17" s="114" t="s">
        <v>219</v>
      </c>
      <c r="B17" s="114" t="s">
        <v>220</v>
      </c>
      <c r="C17" s="114" t="s">
        <v>221</v>
      </c>
      <c r="D17" s="115">
        <v>31573</v>
      </c>
      <c r="E17" s="114" t="s">
        <v>222</v>
      </c>
      <c r="F17" s="143"/>
      <c r="G17" s="143"/>
      <c r="J17" s="115"/>
    </row>
    <row r="18" spans="1:10" s="114" customFormat="1">
      <c r="A18" s="114" t="s">
        <v>223</v>
      </c>
      <c r="B18" s="114" t="s">
        <v>224</v>
      </c>
      <c r="C18" s="114" t="s">
        <v>153</v>
      </c>
      <c r="D18" s="115">
        <v>31605</v>
      </c>
      <c r="E18" s="114" t="s">
        <v>225</v>
      </c>
      <c r="F18" s="143"/>
      <c r="G18" s="143"/>
      <c r="J18" s="115"/>
    </row>
    <row r="19" spans="1:10">
      <c r="A19" t="s">
        <v>226</v>
      </c>
      <c r="B19" t="s">
        <v>183</v>
      </c>
      <c r="C19" t="s">
        <v>187</v>
      </c>
      <c r="D19" s="113">
        <v>32539</v>
      </c>
      <c r="E19" t="s">
        <v>187</v>
      </c>
      <c r="F19" s="146" t="s">
        <v>170</v>
      </c>
      <c r="G19" s="146"/>
      <c r="H19" t="str">
        <f>A19&amp;" "&amp;B19</f>
        <v>Gillian Brown</v>
      </c>
    </row>
    <row r="20" spans="1:10">
      <c r="A20" t="s">
        <v>227</v>
      </c>
      <c r="B20" t="s">
        <v>228</v>
      </c>
      <c r="C20" t="s">
        <v>100</v>
      </c>
      <c r="D20" s="113">
        <v>32921</v>
      </c>
      <c r="E20" t="s">
        <v>229</v>
      </c>
      <c r="F20" s="146"/>
      <c r="G20" s="146"/>
      <c r="H20" t="str">
        <f t="shared" ref="H20:H38" si="0">A20&amp;" "&amp;B20</f>
        <v>Lorna Macarthur</v>
      </c>
    </row>
    <row r="21" spans="1:10">
      <c r="A21" t="s">
        <v>230</v>
      </c>
      <c r="B21" t="s">
        <v>231</v>
      </c>
      <c r="C21" t="s">
        <v>59</v>
      </c>
      <c r="D21" s="113">
        <v>33822</v>
      </c>
      <c r="E21" t="s">
        <v>232</v>
      </c>
      <c r="F21" s="146"/>
      <c r="G21" s="146"/>
      <c r="H21" t="str">
        <f t="shared" si="0"/>
        <v>Helen Wall</v>
      </c>
    </row>
    <row r="22" spans="1:10">
      <c r="A22" t="s">
        <v>233</v>
      </c>
      <c r="B22" t="s">
        <v>234</v>
      </c>
      <c r="C22" t="s">
        <v>187</v>
      </c>
      <c r="D22" s="113">
        <v>34191</v>
      </c>
      <c r="E22" t="s">
        <v>235</v>
      </c>
      <c r="F22" s="146"/>
      <c r="G22" s="146"/>
      <c r="H22" t="str">
        <f t="shared" si="0"/>
        <v>Izzy Filor</v>
      </c>
    </row>
    <row r="23" spans="1:10">
      <c r="A23" t="s">
        <v>236</v>
      </c>
      <c r="B23" t="s">
        <v>237</v>
      </c>
      <c r="C23" t="s">
        <v>145</v>
      </c>
      <c r="D23" s="113">
        <v>35045</v>
      </c>
      <c r="E23" t="s">
        <v>238</v>
      </c>
      <c r="F23" s="146"/>
      <c r="G23" s="146"/>
      <c r="H23" t="str">
        <f t="shared" si="0"/>
        <v>Katrina Denholm</v>
      </c>
    </row>
    <row r="24" spans="1:10">
      <c r="A24" t="s">
        <v>239</v>
      </c>
      <c r="B24" t="s">
        <v>240</v>
      </c>
      <c r="C24" t="s">
        <v>187</v>
      </c>
      <c r="D24" s="113">
        <v>35460</v>
      </c>
      <c r="E24" t="s">
        <v>241</v>
      </c>
      <c r="F24" s="146"/>
      <c r="G24" s="146"/>
      <c r="H24" t="str">
        <f t="shared" si="0"/>
        <v>Janou Heck</v>
      </c>
    </row>
    <row r="25" spans="1:10">
      <c r="A25" t="s">
        <v>242</v>
      </c>
      <c r="B25" t="s">
        <v>243</v>
      </c>
      <c r="C25" t="s">
        <v>49</v>
      </c>
      <c r="D25" s="113">
        <v>35967</v>
      </c>
      <c r="E25" t="s">
        <v>244</v>
      </c>
      <c r="F25" s="146"/>
      <c r="G25" s="146"/>
      <c r="H25" t="str">
        <f t="shared" si="0"/>
        <v>Beth Macrae</v>
      </c>
    </row>
    <row r="26" spans="1:10">
      <c r="A26" t="s">
        <v>245</v>
      </c>
      <c r="B26" t="s">
        <v>246</v>
      </c>
      <c r="C26" t="s">
        <v>247</v>
      </c>
      <c r="D26" s="113">
        <v>36952</v>
      </c>
      <c r="E26" t="s">
        <v>248</v>
      </c>
      <c r="F26" s="146"/>
      <c r="G26" s="146"/>
      <c r="H26" t="str">
        <f t="shared" si="0"/>
        <v>Tizzie Robinson-Gordon</v>
      </c>
    </row>
    <row r="27" spans="1:10">
      <c r="A27" t="s">
        <v>249</v>
      </c>
      <c r="B27" t="s">
        <v>250</v>
      </c>
      <c r="C27" t="s">
        <v>187</v>
      </c>
      <c r="D27" s="113">
        <v>37412</v>
      </c>
      <c r="E27" t="s">
        <v>251</v>
      </c>
      <c r="F27" s="146"/>
      <c r="G27" s="146"/>
      <c r="H27" t="str">
        <f t="shared" si="0"/>
        <v>Skye Ballance</v>
      </c>
    </row>
    <row r="28" spans="1:10">
      <c r="A28" t="s">
        <v>252</v>
      </c>
      <c r="B28" t="s">
        <v>253</v>
      </c>
      <c r="C28" t="s">
        <v>187</v>
      </c>
      <c r="D28" s="113">
        <v>37704</v>
      </c>
      <c r="E28" t="s">
        <v>254</v>
      </c>
      <c r="F28" s="146"/>
      <c r="G28" s="146"/>
      <c r="H28" t="str">
        <f t="shared" si="0"/>
        <v>Lois Tolley</v>
      </c>
    </row>
    <row r="29" spans="1:10">
      <c r="A29" t="s">
        <v>255</v>
      </c>
      <c r="B29" t="s">
        <v>256</v>
      </c>
      <c r="C29" t="s">
        <v>40</v>
      </c>
      <c r="D29" s="113">
        <v>37712</v>
      </c>
      <c r="E29" t="s">
        <v>257</v>
      </c>
      <c r="F29" s="146"/>
      <c r="G29" s="146"/>
      <c r="H29" t="str">
        <f t="shared" si="0"/>
        <v>Rebecca Saunderson</v>
      </c>
    </row>
    <row r="30" spans="1:10">
      <c r="A30" t="s">
        <v>258</v>
      </c>
      <c r="B30" t="s">
        <v>259</v>
      </c>
      <c r="C30" t="s">
        <v>187</v>
      </c>
      <c r="D30" s="113">
        <v>37762</v>
      </c>
      <c r="E30" t="s">
        <v>260</v>
      </c>
      <c r="F30" s="146"/>
      <c r="G30" s="146"/>
      <c r="H30" t="str">
        <f t="shared" si="0"/>
        <v>Hannah Supple</v>
      </c>
    </row>
    <row r="31" spans="1:10">
      <c r="A31" t="s">
        <v>261</v>
      </c>
      <c r="B31" t="s">
        <v>262</v>
      </c>
      <c r="C31" t="s">
        <v>71</v>
      </c>
      <c r="D31" s="113">
        <v>37793</v>
      </c>
      <c r="E31" t="s">
        <v>263</v>
      </c>
      <c r="F31" s="146"/>
      <c r="G31" s="146"/>
      <c r="H31" t="str">
        <f t="shared" si="0"/>
        <v>Miriam Gilbride</v>
      </c>
    </row>
    <row r="32" spans="1:10">
      <c r="A32" t="s">
        <v>258</v>
      </c>
      <c r="B32" t="s">
        <v>264</v>
      </c>
      <c r="C32" t="s">
        <v>187</v>
      </c>
      <c r="D32" s="113">
        <v>38304</v>
      </c>
      <c r="E32" t="s">
        <v>187</v>
      </c>
      <c r="F32" s="146"/>
      <c r="G32" s="146"/>
      <c r="H32" t="str">
        <f t="shared" si="0"/>
        <v>Hannah McHugh</v>
      </c>
    </row>
    <row r="33" spans="1:10">
      <c r="A33" t="s">
        <v>258</v>
      </c>
      <c r="B33" t="s">
        <v>264</v>
      </c>
      <c r="C33" t="s">
        <v>187</v>
      </c>
      <c r="D33" s="113">
        <v>38304</v>
      </c>
      <c r="E33" t="s">
        <v>187</v>
      </c>
      <c r="F33" s="146"/>
      <c r="G33" s="146"/>
      <c r="H33" t="str">
        <f t="shared" si="0"/>
        <v>Hannah McHugh</v>
      </c>
    </row>
    <row r="34" spans="1:10">
      <c r="A34" t="s">
        <v>265</v>
      </c>
      <c r="B34" t="s">
        <v>266</v>
      </c>
      <c r="C34" t="s">
        <v>33</v>
      </c>
      <c r="D34" s="113">
        <v>38388</v>
      </c>
      <c r="E34" t="s">
        <v>267</v>
      </c>
      <c r="F34" s="146"/>
      <c r="G34" s="146"/>
      <c r="H34" t="str">
        <f t="shared" si="0"/>
        <v>Lydia Louw</v>
      </c>
    </row>
    <row r="35" spans="1:10">
      <c r="A35" t="s">
        <v>268</v>
      </c>
      <c r="B35" t="s">
        <v>269</v>
      </c>
      <c r="C35" t="s">
        <v>85</v>
      </c>
      <c r="D35" s="113">
        <v>38554</v>
      </c>
      <c r="E35" t="s">
        <v>270</v>
      </c>
      <c r="F35" s="146"/>
      <c r="G35" s="146"/>
      <c r="H35" t="str">
        <f t="shared" si="0"/>
        <v>Lucy Donaldson</v>
      </c>
    </row>
    <row r="36" spans="1:10">
      <c r="A36" t="s">
        <v>268</v>
      </c>
      <c r="B36" t="s">
        <v>269</v>
      </c>
      <c r="C36" t="s">
        <v>187</v>
      </c>
      <c r="D36" s="113">
        <v>38554</v>
      </c>
      <c r="E36" t="s">
        <v>187</v>
      </c>
      <c r="F36" s="146"/>
      <c r="G36" s="146"/>
      <c r="H36" t="str">
        <f t="shared" si="0"/>
        <v>Lucy Donaldson</v>
      </c>
    </row>
    <row r="37" spans="1:10" s="118" customFormat="1">
      <c r="A37" s="118" t="s">
        <v>271</v>
      </c>
      <c r="B37" s="118" t="s">
        <v>272</v>
      </c>
      <c r="C37" s="118" t="s">
        <v>33</v>
      </c>
      <c r="D37" s="119">
        <v>39482</v>
      </c>
      <c r="E37" s="118" t="s">
        <v>273</v>
      </c>
      <c r="F37" s="145" t="s">
        <v>274</v>
      </c>
      <c r="G37" s="145"/>
      <c r="H37" t="str">
        <f t="shared" si="0"/>
        <v>Nina Padmanabhan</v>
      </c>
      <c r="J37" s="119"/>
    </row>
    <row r="38" spans="1:10" s="118" customFormat="1">
      <c r="A38" s="118" t="s">
        <v>275</v>
      </c>
      <c r="B38" s="118" t="s">
        <v>276</v>
      </c>
      <c r="C38" s="118" t="s">
        <v>33</v>
      </c>
      <c r="D38" s="119">
        <v>39885</v>
      </c>
      <c r="E38" s="118" t="s">
        <v>277</v>
      </c>
      <c r="F38" s="145"/>
      <c r="G38" s="145"/>
      <c r="H38" t="str">
        <f t="shared" si="0"/>
        <v>Kasey Park</v>
      </c>
      <c r="J38" s="119"/>
    </row>
  </sheetData>
  <mergeCells count="5">
    <mergeCell ref="F3:G4"/>
    <mergeCell ref="F9:G18"/>
    <mergeCell ref="F5:G8"/>
    <mergeCell ref="F37:G38"/>
    <mergeCell ref="F19:G36"/>
  </mergeCells>
  <phoneticPr fontId="26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23B1-C3F1-48BC-8C38-6E4BADBA4035}">
  <dimension ref="A1:D39"/>
  <sheetViews>
    <sheetView workbookViewId="0"/>
  </sheetViews>
  <sheetFormatPr defaultRowHeight="14.45"/>
  <cols>
    <col min="1" max="1" width="20.42578125" bestFit="1" customWidth="1"/>
    <col min="2" max="2" width="30" bestFit="1" customWidth="1"/>
    <col min="3" max="3" width="9.85546875" customWidth="1"/>
  </cols>
  <sheetData>
    <row r="1" spans="1:4">
      <c r="A1" t="s">
        <v>14</v>
      </c>
      <c r="B1" t="s">
        <v>278</v>
      </c>
      <c r="C1" t="s">
        <v>16</v>
      </c>
      <c r="D1" t="s">
        <v>279</v>
      </c>
    </row>
    <row r="2" spans="1:4">
      <c r="A2" t="s">
        <v>37</v>
      </c>
      <c r="B2" t="s">
        <v>38</v>
      </c>
      <c r="C2">
        <v>10</v>
      </c>
      <c r="D2" t="s">
        <v>171</v>
      </c>
    </row>
    <row r="3" spans="1:4">
      <c r="A3" t="s">
        <v>46</v>
      </c>
      <c r="B3" t="s">
        <v>47</v>
      </c>
      <c r="C3">
        <v>13</v>
      </c>
      <c r="D3" t="s">
        <v>171</v>
      </c>
    </row>
    <row r="4" spans="1:4">
      <c r="A4" t="s">
        <v>66</v>
      </c>
      <c r="B4" t="s">
        <v>47</v>
      </c>
      <c r="C4">
        <v>17</v>
      </c>
      <c r="D4" t="s">
        <v>171</v>
      </c>
    </row>
    <row r="5" spans="1:4">
      <c r="A5" t="s">
        <v>55</v>
      </c>
      <c r="B5" t="s">
        <v>56</v>
      </c>
      <c r="C5">
        <v>1</v>
      </c>
      <c r="D5" t="s">
        <v>171</v>
      </c>
    </row>
    <row r="6" spans="1:4">
      <c r="A6" t="s">
        <v>41</v>
      </c>
      <c r="B6" t="s">
        <v>33</v>
      </c>
      <c r="C6">
        <v>24</v>
      </c>
      <c r="D6" t="s">
        <v>171</v>
      </c>
    </row>
    <row r="7" spans="1:4">
      <c r="A7" t="s">
        <v>135</v>
      </c>
      <c r="B7" t="s">
        <v>136</v>
      </c>
      <c r="C7">
        <v>32</v>
      </c>
      <c r="D7" t="s">
        <v>172</v>
      </c>
    </row>
    <row r="8" spans="1:4">
      <c r="A8" t="s">
        <v>70</v>
      </c>
      <c r="B8" t="s">
        <v>71</v>
      </c>
      <c r="C8">
        <v>21</v>
      </c>
      <c r="D8" t="s">
        <v>172</v>
      </c>
    </row>
    <row r="9" spans="1:4">
      <c r="A9" t="s">
        <v>128</v>
      </c>
      <c r="B9" t="s">
        <v>129</v>
      </c>
      <c r="C9">
        <v>20</v>
      </c>
      <c r="D9" t="s">
        <v>172</v>
      </c>
    </row>
    <row r="10" spans="1:4">
      <c r="A10" t="s">
        <v>146</v>
      </c>
      <c r="B10" t="s">
        <v>142</v>
      </c>
      <c r="C10">
        <v>37</v>
      </c>
      <c r="D10" t="s">
        <v>280</v>
      </c>
    </row>
    <row r="11" spans="1:4">
      <c r="A11" t="s">
        <v>149</v>
      </c>
      <c r="B11" t="s">
        <v>142</v>
      </c>
      <c r="C11">
        <v>36</v>
      </c>
      <c r="D11" t="s">
        <v>181</v>
      </c>
    </row>
    <row r="12" spans="1:4">
      <c r="A12" t="s">
        <v>68</v>
      </c>
      <c r="B12" t="s">
        <v>63</v>
      </c>
      <c r="C12">
        <v>4</v>
      </c>
      <c r="D12" t="s">
        <v>170</v>
      </c>
    </row>
    <row r="13" spans="1:4">
      <c r="A13" t="s">
        <v>62</v>
      </c>
      <c r="B13" t="s">
        <v>63</v>
      </c>
      <c r="C13">
        <v>2</v>
      </c>
      <c r="D13" t="s">
        <v>170</v>
      </c>
    </row>
    <row r="14" spans="1:4">
      <c r="A14" t="s">
        <v>130</v>
      </c>
      <c r="B14" t="s">
        <v>31</v>
      </c>
      <c r="C14">
        <v>30</v>
      </c>
      <c r="D14" t="s">
        <v>170</v>
      </c>
    </row>
    <row r="15" spans="1:4">
      <c r="A15" t="s">
        <v>67</v>
      </c>
      <c r="B15" t="s">
        <v>63</v>
      </c>
      <c r="C15">
        <v>3</v>
      </c>
      <c r="D15" t="s">
        <v>170</v>
      </c>
    </row>
    <row r="16" spans="1:4">
      <c r="A16" t="s">
        <v>131</v>
      </c>
      <c r="B16" t="s">
        <v>132</v>
      </c>
      <c r="C16">
        <v>33</v>
      </c>
      <c r="D16" t="s">
        <v>170</v>
      </c>
    </row>
    <row r="17" spans="1:4">
      <c r="A17" t="s">
        <v>114</v>
      </c>
      <c r="B17" t="s">
        <v>31</v>
      </c>
      <c r="C17">
        <v>16</v>
      </c>
      <c r="D17" t="s">
        <v>170</v>
      </c>
    </row>
    <row r="18" spans="1:4">
      <c r="A18" t="s">
        <v>35</v>
      </c>
      <c r="B18" t="s">
        <v>166</v>
      </c>
      <c r="C18">
        <v>8</v>
      </c>
      <c r="D18" t="s">
        <v>170</v>
      </c>
    </row>
    <row r="19" spans="1:4">
      <c r="A19" t="s">
        <v>105</v>
      </c>
      <c r="B19" t="s">
        <v>106</v>
      </c>
      <c r="C19">
        <v>14</v>
      </c>
      <c r="D19" t="s">
        <v>170</v>
      </c>
    </row>
    <row r="20" spans="1:4">
      <c r="A20" t="s">
        <v>51</v>
      </c>
      <c r="B20" t="s">
        <v>31</v>
      </c>
      <c r="C20">
        <v>22</v>
      </c>
      <c r="D20" t="s">
        <v>170</v>
      </c>
    </row>
    <row r="21" spans="1:4">
      <c r="A21" t="s">
        <v>110</v>
      </c>
      <c r="B21" t="s">
        <v>53</v>
      </c>
      <c r="C21">
        <v>15</v>
      </c>
      <c r="D21" t="s">
        <v>170</v>
      </c>
    </row>
    <row r="22" spans="1:4">
      <c r="A22" t="s">
        <v>30</v>
      </c>
      <c r="B22" t="s">
        <v>31</v>
      </c>
      <c r="C22">
        <v>12</v>
      </c>
      <c r="D22" t="s">
        <v>170</v>
      </c>
    </row>
    <row r="23" spans="1:4">
      <c r="A23" t="s">
        <v>139</v>
      </c>
      <c r="B23" t="s">
        <v>31</v>
      </c>
      <c r="C23">
        <v>28</v>
      </c>
      <c r="D23" t="s">
        <v>170</v>
      </c>
    </row>
    <row r="24" spans="1:4">
      <c r="A24" t="s">
        <v>140</v>
      </c>
      <c r="B24" t="s">
        <v>31</v>
      </c>
      <c r="C24">
        <v>38</v>
      </c>
      <c r="D24" t="s">
        <v>170</v>
      </c>
    </row>
    <row r="25" spans="1:4">
      <c r="A25" t="s">
        <v>141</v>
      </c>
      <c r="B25" t="s">
        <v>142</v>
      </c>
      <c r="C25">
        <v>29</v>
      </c>
      <c r="D25" t="s">
        <v>170</v>
      </c>
    </row>
    <row r="26" spans="1:4">
      <c r="A26" t="s">
        <v>143</v>
      </c>
      <c r="B26" t="s">
        <v>142</v>
      </c>
      <c r="C26">
        <v>27</v>
      </c>
      <c r="D26" t="s">
        <v>170</v>
      </c>
    </row>
    <row r="27" spans="1:4">
      <c r="A27" t="s">
        <v>124</v>
      </c>
      <c r="B27" t="s">
        <v>31</v>
      </c>
      <c r="C27">
        <v>19</v>
      </c>
      <c r="D27" t="s">
        <v>170</v>
      </c>
    </row>
    <row r="28" spans="1:4">
      <c r="A28" t="s">
        <v>42</v>
      </c>
      <c r="B28" t="s">
        <v>43</v>
      </c>
      <c r="C28">
        <v>7</v>
      </c>
      <c r="D28" t="s">
        <v>170</v>
      </c>
    </row>
    <row r="29" spans="1:4">
      <c r="A29" t="s">
        <v>147</v>
      </c>
      <c r="B29" t="s">
        <v>148</v>
      </c>
      <c r="C29">
        <v>26</v>
      </c>
      <c r="D29" t="s">
        <v>170</v>
      </c>
    </row>
    <row r="30" spans="1:4">
      <c r="A30" t="s">
        <v>99</v>
      </c>
      <c r="B30" t="s">
        <v>100</v>
      </c>
      <c r="C30">
        <v>31</v>
      </c>
      <c r="D30" t="s">
        <v>170</v>
      </c>
    </row>
    <row r="31" spans="1:4">
      <c r="A31" t="s">
        <v>150</v>
      </c>
      <c r="B31" t="s">
        <v>31</v>
      </c>
      <c r="C31">
        <v>25</v>
      </c>
      <c r="D31" t="s">
        <v>170</v>
      </c>
    </row>
    <row r="32" spans="1:4">
      <c r="A32" t="s">
        <v>32</v>
      </c>
      <c r="B32" t="s">
        <v>33</v>
      </c>
      <c r="C32">
        <v>5</v>
      </c>
      <c r="D32" t="s">
        <v>170</v>
      </c>
    </row>
    <row r="33" spans="1:4">
      <c r="A33" t="s">
        <v>77</v>
      </c>
      <c r="B33" t="s">
        <v>71</v>
      </c>
      <c r="C33">
        <v>23</v>
      </c>
      <c r="D33" t="s">
        <v>170</v>
      </c>
    </row>
    <row r="34" spans="1:4">
      <c r="A34" t="s">
        <v>78</v>
      </c>
      <c r="B34" t="s">
        <v>79</v>
      </c>
      <c r="C34">
        <v>6</v>
      </c>
      <c r="D34" t="s">
        <v>170</v>
      </c>
    </row>
    <row r="35" spans="1:4">
      <c r="A35" t="s">
        <v>39</v>
      </c>
      <c r="B35" t="s">
        <v>40</v>
      </c>
      <c r="C35">
        <v>9</v>
      </c>
      <c r="D35" t="s">
        <v>170</v>
      </c>
    </row>
    <row r="36" spans="1:4">
      <c r="A36" t="s">
        <v>80</v>
      </c>
      <c r="B36" t="s">
        <v>81</v>
      </c>
      <c r="C36">
        <v>18</v>
      </c>
      <c r="D36" t="s">
        <v>170</v>
      </c>
    </row>
    <row r="37" spans="1:4">
      <c r="A37" t="s">
        <v>125</v>
      </c>
      <c r="B37" t="s">
        <v>31</v>
      </c>
      <c r="C37">
        <v>34</v>
      </c>
      <c r="D37" t="s">
        <v>170</v>
      </c>
    </row>
    <row r="38" spans="1:4">
      <c r="A38" t="s">
        <v>154</v>
      </c>
      <c r="B38" t="s">
        <v>31</v>
      </c>
      <c r="C38">
        <v>35</v>
      </c>
      <c r="D38" t="s">
        <v>170</v>
      </c>
    </row>
    <row r="39" spans="1:4">
      <c r="A39" t="s">
        <v>44</v>
      </c>
      <c r="B39" t="s">
        <v>45</v>
      </c>
      <c r="C39">
        <v>11</v>
      </c>
      <c r="D39" t="s">
        <v>170</v>
      </c>
    </row>
  </sheetData>
  <autoFilter ref="A1:D39" xr:uid="{749023B1-C3F1-48BC-8C38-6E4BADBA4035}">
    <sortState xmlns:xlrd2="http://schemas.microsoft.com/office/spreadsheetml/2017/richdata2" ref="A2:D39">
      <sortCondition ref="D1:D39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2BF2-108B-4005-BCDB-683A86406A42}">
  <dimension ref="A1:E18"/>
  <sheetViews>
    <sheetView workbookViewId="0">
      <selection activeCell="A16" sqref="A16:D18"/>
    </sheetView>
  </sheetViews>
  <sheetFormatPr defaultRowHeight="14.45"/>
  <cols>
    <col min="1" max="1" width="16.85546875" bestFit="1" customWidth="1"/>
    <col min="2" max="2" width="23.5703125" bestFit="1" customWidth="1"/>
  </cols>
  <sheetData>
    <row r="1" spans="1:5">
      <c r="A1" t="s">
        <v>14</v>
      </c>
      <c r="B1" t="s">
        <v>15</v>
      </c>
      <c r="C1" t="s">
        <v>16</v>
      </c>
      <c r="D1" t="s">
        <v>169</v>
      </c>
    </row>
    <row r="2" spans="1:5">
      <c r="A2" t="s">
        <v>46</v>
      </c>
      <c r="B2" t="s">
        <v>47</v>
      </c>
      <c r="C2">
        <v>3</v>
      </c>
      <c r="D2" t="s">
        <v>281</v>
      </c>
      <c r="E2" t="s">
        <v>171</v>
      </c>
    </row>
    <row r="3" spans="1:5">
      <c r="A3" t="s">
        <v>37</v>
      </c>
      <c r="B3" t="s">
        <v>38</v>
      </c>
      <c r="C3">
        <v>4</v>
      </c>
      <c r="D3" t="s">
        <v>281</v>
      </c>
      <c r="E3" t="s">
        <v>171</v>
      </c>
    </row>
    <row r="4" spans="1:5">
      <c r="A4" t="s">
        <v>54</v>
      </c>
      <c r="B4" t="s">
        <v>33</v>
      </c>
      <c r="C4">
        <v>11</v>
      </c>
      <c r="D4" t="s">
        <v>281</v>
      </c>
      <c r="E4" t="s">
        <v>171</v>
      </c>
    </row>
    <row r="5" spans="1:5">
      <c r="A5" t="s">
        <v>41</v>
      </c>
      <c r="B5" t="s">
        <v>33</v>
      </c>
      <c r="C5">
        <v>17</v>
      </c>
      <c r="D5" t="s">
        <v>281</v>
      </c>
      <c r="E5" t="s">
        <v>171</v>
      </c>
    </row>
    <row r="6" spans="1:5">
      <c r="A6" t="s">
        <v>64</v>
      </c>
      <c r="B6" t="s">
        <v>65</v>
      </c>
      <c r="C6">
        <v>2</v>
      </c>
      <c r="D6" t="s">
        <v>281</v>
      </c>
      <c r="E6" t="s">
        <v>172</v>
      </c>
    </row>
    <row r="7" spans="1:5">
      <c r="A7" t="s">
        <v>73</v>
      </c>
      <c r="B7" t="s">
        <v>74</v>
      </c>
      <c r="C7">
        <v>5</v>
      </c>
      <c r="D7" t="s">
        <v>281</v>
      </c>
      <c r="E7" t="s">
        <v>172</v>
      </c>
    </row>
    <row r="8" spans="1:5">
      <c r="A8" t="s">
        <v>86</v>
      </c>
      <c r="B8" t="s">
        <v>31</v>
      </c>
      <c r="C8">
        <v>7</v>
      </c>
      <c r="D8" t="s">
        <v>281</v>
      </c>
      <c r="E8" t="s">
        <v>172</v>
      </c>
    </row>
    <row r="9" spans="1:5">
      <c r="A9" t="s">
        <v>94</v>
      </c>
      <c r="B9" t="s">
        <v>89</v>
      </c>
      <c r="C9">
        <v>9</v>
      </c>
      <c r="D9" t="s">
        <v>281</v>
      </c>
      <c r="E9" t="s">
        <v>172</v>
      </c>
    </row>
    <row r="10" spans="1:5">
      <c r="A10" t="s">
        <v>95</v>
      </c>
      <c r="B10" t="s">
        <v>96</v>
      </c>
      <c r="C10">
        <v>10</v>
      </c>
      <c r="D10" t="s">
        <v>281</v>
      </c>
      <c r="E10" t="s">
        <v>172</v>
      </c>
    </row>
    <row r="11" spans="1:5">
      <c r="A11" t="s">
        <v>111</v>
      </c>
      <c r="B11" t="s">
        <v>112</v>
      </c>
      <c r="C11">
        <v>15</v>
      </c>
      <c r="D11" t="s">
        <v>281</v>
      </c>
      <c r="E11" t="s">
        <v>172</v>
      </c>
    </row>
    <row r="12" spans="1:5">
      <c r="A12" t="s">
        <v>88</v>
      </c>
      <c r="B12" t="s">
        <v>89</v>
      </c>
      <c r="C12">
        <v>8</v>
      </c>
      <c r="D12" t="s">
        <v>281</v>
      </c>
      <c r="E12" t="s">
        <v>282</v>
      </c>
    </row>
    <row r="13" spans="1:5">
      <c r="A13" t="s">
        <v>82</v>
      </c>
      <c r="B13" t="s">
        <v>83</v>
      </c>
      <c r="C13">
        <v>12</v>
      </c>
      <c r="D13" t="s">
        <v>281</v>
      </c>
      <c r="E13" t="s">
        <v>282</v>
      </c>
    </row>
    <row r="14" spans="1:5">
      <c r="A14" t="s">
        <v>107</v>
      </c>
      <c r="B14" t="s">
        <v>31</v>
      </c>
      <c r="C14">
        <v>14</v>
      </c>
      <c r="D14" t="s">
        <v>281</v>
      </c>
      <c r="E14" t="s">
        <v>282</v>
      </c>
    </row>
    <row r="15" spans="1:5">
      <c r="A15" t="s">
        <v>115</v>
      </c>
      <c r="B15" t="s">
        <v>116</v>
      </c>
      <c r="C15">
        <v>16</v>
      </c>
      <c r="D15" t="s">
        <v>281</v>
      </c>
      <c r="E15" t="s">
        <v>282</v>
      </c>
    </row>
    <row r="16" spans="1:5">
      <c r="A16" t="s">
        <v>34</v>
      </c>
      <c r="B16" t="s">
        <v>33</v>
      </c>
      <c r="C16">
        <v>1</v>
      </c>
      <c r="D16" t="s">
        <v>281</v>
      </c>
      <c r="E16" t="s">
        <v>170</v>
      </c>
    </row>
    <row r="17" spans="1:5">
      <c r="A17" t="s">
        <v>76</v>
      </c>
      <c r="B17" t="s">
        <v>31</v>
      </c>
      <c r="C17">
        <v>6</v>
      </c>
      <c r="D17" t="s">
        <v>281</v>
      </c>
      <c r="E17" t="s">
        <v>170</v>
      </c>
    </row>
    <row r="18" spans="1:5">
      <c r="A18" t="s">
        <v>102</v>
      </c>
      <c r="B18" t="s">
        <v>89</v>
      </c>
      <c r="C18">
        <v>13</v>
      </c>
      <c r="D18" t="s">
        <v>281</v>
      </c>
      <c r="E18" t="s">
        <v>170</v>
      </c>
    </row>
  </sheetData>
  <autoFilter ref="A1:E18" xr:uid="{E7FB2BF2-108B-4005-BCDB-683A86406A42}">
    <sortState xmlns:xlrd2="http://schemas.microsoft.com/office/spreadsheetml/2017/richdata2" ref="A2:E18">
      <sortCondition ref="E1:E18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7"/>
  <sheetViews>
    <sheetView workbookViewId="0"/>
  </sheetViews>
  <sheetFormatPr defaultColWidth="9.140625" defaultRowHeight="15.6"/>
  <cols>
    <col min="1" max="1" width="7.140625" customWidth="1"/>
    <col min="2" max="2" width="21.28515625" bestFit="1" customWidth="1"/>
    <col min="3" max="3" width="30.140625" bestFit="1" customWidth="1"/>
    <col min="4" max="4" width="14" bestFit="1" customWidth="1"/>
    <col min="5" max="5" width="9.5703125" customWidth="1"/>
    <col min="6" max="6" width="14.5703125" customWidth="1"/>
    <col min="7" max="8" width="9.5703125" customWidth="1"/>
    <col min="9" max="9" width="14" bestFit="1" customWidth="1"/>
    <col min="10" max="10" width="9.5703125" customWidth="1"/>
    <col min="11" max="11" width="14.85546875" bestFit="1" customWidth="1"/>
    <col min="12" max="13" width="9.5703125" customWidth="1"/>
    <col min="14" max="14" width="12.85546875" customWidth="1"/>
    <col min="15" max="15" width="15.140625" style="4" bestFit="1" customWidth="1"/>
    <col min="18" max="18" width="9.140625" customWidth="1"/>
  </cols>
  <sheetData>
    <row r="1" spans="1:15" ht="15" customHeight="1">
      <c r="B1" s="5"/>
      <c r="C1" s="132"/>
      <c r="D1" s="134" t="s">
        <v>283</v>
      </c>
      <c r="E1" s="134"/>
      <c r="F1" s="134"/>
      <c r="G1" s="134"/>
      <c r="H1" s="134"/>
      <c r="I1" s="134"/>
      <c r="J1" s="134"/>
      <c r="K1" s="134"/>
      <c r="L1" s="134"/>
      <c r="M1" s="134"/>
      <c r="N1" s="7"/>
    </row>
    <row r="2" spans="1:15" ht="15.75" customHeight="1">
      <c r="B2" s="5"/>
      <c r="C2" s="132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7"/>
    </row>
    <row r="3" spans="1:15" ht="15.75" customHeight="1">
      <c r="B3" s="5"/>
      <c r="C3" s="132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7"/>
    </row>
    <row r="4" spans="1:15" ht="15.75" customHeight="1" thickBot="1">
      <c r="B4" s="5"/>
      <c r="C4" s="132"/>
      <c r="D4" s="134"/>
      <c r="E4" s="134"/>
      <c r="F4" s="134"/>
      <c r="G4" s="134"/>
      <c r="H4" s="134"/>
      <c r="I4" s="135"/>
      <c r="J4" s="135"/>
      <c r="K4" s="135"/>
      <c r="L4" s="135"/>
      <c r="M4" s="135"/>
      <c r="N4" s="7"/>
    </row>
    <row r="5" spans="1:15" s="3" customFormat="1" ht="18.75" customHeight="1">
      <c r="A5" s="136" t="s">
        <v>284</v>
      </c>
      <c r="B5" s="137"/>
      <c r="C5" s="138"/>
      <c r="D5" s="19" t="s">
        <v>1</v>
      </c>
      <c r="E5" s="20" t="s">
        <v>2</v>
      </c>
      <c r="F5" s="20" t="s">
        <v>3</v>
      </c>
      <c r="G5" s="20" t="s">
        <v>4</v>
      </c>
      <c r="H5" s="11" t="s">
        <v>5</v>
      </c>
      <c r="I5" s="10" t="s">
        <v>1</v>
      </c>
      <c r="J5" s="11" t="s">
        <v>2</v>
      </c>
      <c r="K5" s="11" t="s">
        <v>3</v>
      </c>
      <c r="L5" s="11" t="s">
        <v>4</v>
      </c>
      <c r="M5" s="12" t="s">
        <v>5</v>
      </c>
      <c r="O5" s="4"/>
    </row>
    <row r="6" spans="1:15" s="3" customFormat="1" ht="43.15">
      <c r="A6" s="139"/>
      <c r="B6" s="140"/>
      <c r="C6" s="141"/>
      <c r="D6" s="26" t="s">
        <v>285</v>
      </c>
      <c r="E6" s="27" t="s">
        <v>286</v>
      </c>
      <c r="F6" s="27" t="s">
        <v>287</v>
      </c>
      <c r="G6" s="27" t="s">
        <v>288</v>
      </c>
      <c r="H6" s="27" t="s">
        <v>289</v>
      </c>
      <c r="I6" s="26" t="str">
        <f>D6</f>
        <v>Gifford Road Race</v>
      </c>
      <c r="J6" s="27" t="str">
        <f>E6</f>
        <v>Alford RR</v>
      </c>
      <c r="K6" s="27" t="str">
        <f>F6</f>
        <v>Drummond Trophy</v>
      </c>
      <c r="L6" s="27" t="str">
        <f>G6</f>
        <v xml:space="preserve">Hugh Dornan Memorial </v>
      </c>
      <c r="M6" s="27" t="str">
        <f>H6</f>
        <v>Alford Legacy</v>
      </c>
    </row>
    <row r="7" spans="1:15" s="3" customFormat="1" ht="14.45" customHeight="1">
      <c r="A7" s="1" t="s">
        <v>13</v>
      </c>
      <c r="B7" s="50" t="s">
        <v>14</v>
      </c>
      <c r="C7" s="51" t="s">
        <v>15</v>
      </c>
      <c r="D7" s="52" t="s">
        <v>16</v>
      </c>
      <c r="E7" s="53" t="s">
        <v>17</v>
      </c>
      <c r="F7" s="53" t="s">
        <v>18</v>
      </c>
      <c r="G7" s="53" t="s">
        <v>21</v>
      </c>
      <c r="H7" s="51" t="s">
        <v>290</v>
      </c>
      <c r="I7" s="52" t="s">
        <v>291</v>
      </c>
      <c r="J7" s="53" t="s">
        <v>292</v>
      </c>
      <c r="K7" s="53" t="s">
        <v>293</v>
      </c>
      <c r="L7" s="53" t="s">
        <v>294</v>
      </c>
      <c r="M7" s="54" t="s">
        <v>295</v>
      </c>
      <c r="N7" s="55" t="s">
        <v>28</v>
      </c>
      <c r="O7" s="56" t="s">
        <v>29</v>
      </c>
    </row>
    <row r="8" spans="1:15" ht="15.75" customHeight="1">
      <c r="A8" s="6">
        <v>1</v>
      </c>
      <c r="B8" s="17" t="s">
        <v>296</v>
      </c>
      <c r="C8" s="8" t="s">
        <v>83</v>
      </c>
      <c r="D8" s="14">
        <v>1</v>
      </c>
      <c r="E8" s="29"/>
      <c r="F8" s="86"/>
      <c r="G8" s="2"/>
      <c r="H8" s="8"/>
      <c r="I8" s="18">
        <f>VLOOKUP(D8,'LOOK UP'!$A$1:$B$44, 2, FALSE)</f>
        <v>35</v>
      </c>
      <c r="J8" s="9">
        <f>VLOOKUP(E8,'LOOK UP'!$A$1:$B$44, 2, FALSE)</f>
        <v>0</v>
      </c>
      <c r="K8" s="9">
        <f>VLOOKUP(F8,'LOOK UP'!$A$1:$B$44, 2, FALSE)</f>
        <v>0</v>
      </c>
      <c r="L8" s="9">
        <f>VLOOKUP(G8,'LOOK UP'!$A$1:$B$44, 2, FALSE)</f>
        <v>0</v>
      </c>
      <c r="M8" s="22">
        <f>VLOOKUP(H8,'LOOK UP'!$A$1:$B$44, 2, FALSE)</f>
        <v>0</v>
      </c>
      <c r="N8" s="17">
        <f t="shared" ref="N8:N47" si="0">SUM(I8:M8)</f>
        <v>35</v>
      </c>
      <c r="O8" s="49">
        <f t="shared" ref="O8:O47" si="1">N8-(SMALL(I8:M8, 1))</f>
        <v>35</v>
      </c>
    </row>
    <row r="9" spans="1:15" ht="15.75" customHeight="1">
      <c r="A9" s="6">
        <v>2</v>
      </c>
      <c r="B9" s="17" t="s">
        <v>297</v>
      </c>
      <c r="C9" s="8" t="s">
        <v>298</v>
      </c>
      <c r="D9" s="14">
        <v>2</v>
      </c>
      <c r="E9" s="29"/>
      <c r="F9" s="29"/>
      <c r="G9" s="2"/>
      <c r="H9" s="8"/>
      <c r="I9" s="18">
        <f>VLOOKUP(D9,'LOOK UP'!$A$1:$B$44, 2, FALSE)</f>
        <v>30</v>
      </c>
      <c r="J9" s="9">
        <f>VLOOKUP(E9,'LOOK UP'!$A$1:$B$44, 2, FALSE)</f>
        <v>0</v>
      </c>
      <c r="K9" s="9">
        <f>VLOOKUP(F9,'LOOK UP'!$A$1:$B$44, 2, FALSE)</f>
        <v>0</v>
      </c>
      <c r="L9" s="9">
        <f>VLOOKUP(G9,'LOOK UP'!$A$1:$B$44, 2, FALSE)</f>
        <v>0</v>
      </c>
      <c r="M9" s="22">
        <f>VLOOKUP(H9,'LOOK UP'!$A$1:$B$44, 2, FALSE)</f>
        <v>0</v>
      </c>
      <c r="N9" s="17">
        <f t="shared" si="0"/>
        <v>30</v>
      </c>
      <c r="O9" s="49">
        <f t="shared" si="1"/>
        <v>30</v>
      </c>
    </row>
    <row r="10" spans="1:15" ht="15.75" customHeight="1">
      <c r="A10" s="6">
        <v>3</v>
      </c>
      <c r="B10" s="17" t="s">
        <v>299</v>
      </c>
      <c r="C10" s="8" t="s">
        <v>83</v>
      </c>
      <c r="D10" s="14">
        <v>3</v>
      </c>
      <c r="E10" s="29"/>
      <c r="F10" s="29"/>
      <c r="G10" s="2"/>
      <c r="H10" s="8"/>
      <c r="I10" s="18">
        <f>VLOOKUP(D10,'LOOK UP'!$A$1:$B$44, 2, FALSE)</f>
        <v>25</v>
      </c>
      <c r="J10" s="9">
        <f>VLOOKUP(E10,'LOOK UP'!$A$1:$B$44, 2, FALSE)</f>
        <v>0</v>
      </c>
      <c r="K10" s="9">
        <f>VLOOKUP(F10,'LOOK UP'!$A$1:$B$44, 2, FALSE)</f>
        <v>0</v>
      </c>
      <c r="L10" s="9">
        <f>VLOOKUP(G10,'LOOK UP'!$A$1:$B$44, 2, FALSE)</f>
        <v>0</v>
      </c>
      <c r="M10" s="22">
        <f>VLOOKUP(H10,'LOOK UP'!$A$1:$B$44, 2, FALSE)</f>
        <v>0</v>
      </c>
      <c r="N10" s="17">
        <f t="shared" si="0"/>
        <v>25</v>
      </c>
      <c r="O10" s="49">
        <f t="shared" si="1"/>
        <v>25</v>
      </c>
    </row>
    <row r="11" spans="1:15" ht="15.75" customHeight="1">
      <c r="A11" s="6">
        <v>4</v>
      </c>
      <c r="B11" s="17" t="s">
        <v>57</v>
      </c>
      <c r="C11" s="8" t="s">
        <v>132</v>
      </c>
      <c r="D11" s="14">
        <v>4</v>
      </c>
      <c r="E11" s="29"/>
      <c r="F11" s="86"/>
      <c r="G11" s="2"/>
      <c r="H11" s="8"/>
      <c r="I11" s="18">
        <f>VLOOKUP(D11,'LOOK UP'!$A$1:$B$44, 2, FALSE)</f>
        <v>23</v>
      </c>
      <c r="J11" s="9">
        <f>VLOOKUP(E11,'LOOK UP'!$A$1:$B$44, 2, FALSE)</f>
        <v>0</v>
      </c>
      <c r="K11" s="9">
        <f>VLOOKUP(F11,'LOOK UP'!$A$1:$B$44, 2, FALSE)</f>
        <v>0</v>
      </c>
      <c r="L11" s="9">
        <f>VLOOKUP(G11,'LOOK UP'!$A$1:$B$44, 2, FALSE)</f>
        <v>0</v>
      </c>
      <c r="M11" s="22">
        <f>VLOOKUP(H11,'LOOK UP'!$A$1:$B$44, 2, FALSE)</f>
        <v>0</v>
      </c>
      <c r="N11" s="17">
        <f t="shared" si="0"/>
        <v>23</v>
      </c>
      <c r="O11" s="49">
        <f t="shared" si="1"/>
        <v>23</v>
      </c>
    </row>
    <row r="12" spans="1:15" ht="15.75" customHeight="1">
      <c r="A12" s="6">
        <v>5</v>
      </c>
      <c r="B12" s="17" t="s">
        <v>300</v>
      </c>
      <c r="C12" s="8" t="s">
        <v>301</v>
      </c>
      <c r="D12" s="14">
        <v>5</v>
      </c>
      <c r="E12" s="29"/>
      <c r="F12" s="29"/>
      <c r="G12" s="2"/>
      <c r="H12" s="8"/>
      <c r="I12" s="18">
        <f>VLOOKUP(D12,'LOOK UP'!$A$1:$B$44, 2, FALSE)</f>
        <v>21</v>
      </c>
      <c r="J12" s="9">
        <f>VLOOKUP(E12,'LOOK UP'!$A$1:$B$44, 2, FALSE)</f>
        <v>0</v>
      </c>
      <c r="K12" s="9">
        <f>VLOOKUP(F12,'LOOK UP'!$A$1:$B$44, 2, FALSE)</f>
        <v>0</v>
      </c>
      <c r="L12" s="9">
        <f>VLOOKUP(G12,'LOOK UP'!$A$1:$B$44, 2, FALSE)</f>
        <v>0</v>
      </c>
      <c r="M12" s="22">
        <f>VLOOKUP(H12,'LOOK UP'!$A$1:$B$44, 2, FALSE)</f>
        <v>0</v>
      </c>
      <c r="N12" s="17">
        <f t="shared" si="0"/>
        <v>21</v>
      </c>
      <c r="O12" s="49">
        <f t="shared" si="1"/>
        <v>21</v>
      </c>
    </row>
    <row r="13" spans="1:15" ht="15.75" customHeight="1">
      <c r="A13" s="6">
        <v>6</v>
      </c>
      <c r="B13" s="17" t="s">
        <v>302</v>
      </c>
      <c r="C13" s="8" t="s">
        <v>221</v>
      </c>
      <c r="D13" s="14">
        <v>6</v>
      </c>
      <c r="E13" s="29"/>
      <c r="F13" s="29"/>
      <c r="G13" s="2"/>
      <c r="H13" s="8"/>
      <c r="I13" s="18">
        <f>VLOOKUP(D13,'LOOK UP'!$A$1:$B$44, 2, FALSE)</f>
        <v>19</v>
      </c>
      <c r="J13" s="9">
        <f>VLOOKUP(E13,'LOOK UP'!$A$1:$B$44, 2, FALSE)</f>
        <v>0</v>
      </c>
      <c r="K13" s="9">
        <f>VLOOKUP(F13,'LOOK UP'!$A$1:$B$44, 2, FALSE)</f>
        <v>0</v>
      </c>
      <c r="L13" s="9">
        <f>VLOOKUP(G13,'LOOK UP'!$A$1:$B$44, 2, FALSE)</f>
        <v>0</v>
      </c>
      <c r="M13" s="22">
        <f>VLOOKUP(H13,'LOOK UP'!$A$1:$B$44, 2, FALSE)</f>
        <v>0</v>
      </c>
      <c r="N13" s="17">
        <f t="shared" si="0"/>
        <v>19</v>
      </c>
      <c r="O13" s="49">
        <f t="shared" si="1"/>
        <v>19</v>
      </c>
    </row>
    <row r="14" spans="1:15" ht="15.75" customHeight="1">
      <c r="A14" s="6">
        <v>7</v>
      </c>
      <c r="B14" s="17" t="s">
        <v>303</v>
      </c>
      <c r="C14" s="8" t="s">
        <v>100</v>
      </c>
      <c r="D14" s="14">
        <v>7</v>
      </c>
      <c r="E14" s="29"/>
      <c r="F14" s="29"/>
      <c r="G14" s="2"/>
      <c r="H14" s="8"/>
      <c r="I14" s="18">
        <f>VLOOKUP(D14,'LOOK UP'!$A$1:$B$44, 2, FALSE)</f>
        <v>17</v>
      </c>
      <c r="J14" s="9">
        <f>VLOOKUP(E14,'LOOK UP'!$A$1:$B$44, 2, FALSE)</f>
        <v>0</v>
      </c>
      <c r="K14" s="9">
        <f>VLOOKUP(F14,'LOOK UP'!$A$1:$B$44, 2, FALSE)</f>
        <v>0</v>
      </c>
      <c r="L14" s="9">
        <f>VLOOKUP(G14,'LOOK UP'!$A$1:$B$44, 2, FALSE)</f>
        <v>0</v>
      </c>
      <c r="M14" s="22">
        <f>VLOOKUP(H14,'LOOK UP'!$A$1:$B$44, 2, FALSE)</f>
        <v>0</v>
      </c>
      <c r="N14" s="17">
        <f t="shared" si="0"/>
        <v>17</v>
      </c>
      <c r="O14" s="49">
        <f t="shared" si="1"/>
        <v>17</v>
      </c>
    </row>
    <row r="15" spans="1:15" ht="15.75" customHeight="1">
      <c r="A15" s="6">
        <v>8</v>
      </c>
      <c r="B15" s="17"/>
      <c r="C15" s="8"/>
      <c r="D15" s="14"/>
      <c r="E15" s="29"/>
      <c r="F15" s="29"/>
      <c r="G15" s="2"/>
      <c r="H15" s="8"/>
      <c r="I15" s="18">
        <f>VLOOKUP(D15,'LOOK UP'!$A$1:$B$44, 2, FALSE)</f>
        <v>0</v>
      </c>
      <c r="J15" s="9">
        <f>VLOOKUP(E15,'LOOK UP'!$A$1:$B$44, 2, FALSE)</f>
        <v>0</v>
      </c>
      <c r="K15" s="9">
        <f>VLOOKUP(F15,'LOOK UP'!$A$1:$B$44, 2, FALSE)</f>
        <v>0</v>
      </c>
      <c r="L15" s="9">
        <f>VLOOKUP(G15,'LOOK UP'!$A$1:$B$44, 2, FALSE)</f>
        <v>0</v>
      </c>
      <c r="M15" s="22">
        <f>VLOOKUP(H15,'LOOK UP'!$A$1:$B$44, 2, FALSE)</f>
        <v>0</v>
      </c>
      <c r="N15" s="17">
        <f t="shared" si="0"/>
        <v>0</v>
      </c>
      <c r="O15" s="49">
        <f t="shared" si="1"/>
        <v>0</v>
      </c>
    </row>
    <row r="16" spans="1:15" ht="15.75" customHeight="1">
      <c r="A16" s="6">
        <v>9</v>
      </c>
      <c r="B16" s="17"/>
      <c r="C16" s="8"/>
      <c r="D16" s="14"/>
      <c r="E16" s="29"/>
      <c r="F16" s="29"/>
      <c r="G16" s="2"/>
      <c r="H16" s="8"/>
      <c r="I16" s="18">
        <f>VLOOKUP(D16,'LOOK UP'!$A$1:$B$44, 2, FALSE)</f>
        <v>0</v>
      </c>
      <c r="J16" s="9">
        <f>VLOOKUP(E16,'LOOK UP'!$A$1:$B$44, 2, FALSE)</f>
        <v>0</v>
      </c>
      <c r="K16" s="9">
        <f>VLOOKUP(F16,'LOOK UP'!$A$1:$B$44, 2, FALSE)</f>
        <v>0</v>
      </c>
      <c r="L16" s="9">
        <f>VLOOKUP(G16,'LOOK UP'!$A$1:$B$44, 2, FALSE)</f>
        <v>0</v>
      </c>
      <c r="M16" s="22">
        <f>VLOOKUP(H16,'LOOK UP'!$A$1:$B$44, 2, FALSE)</f>
        <v>0</v>
      </c>
      <c r="N16" s="17">
        <f t="shared" si="0"/>
        <v>0</v>
      </c>
      <c r="O16" s="49">
        <f t="shared" si="1"/>
        <v>0</v>
      </c>
    </row>
    <row r="17" spans="1:15" ht="15.75" customHeight="1">
      <c r="A17" s="6">
        <v>10</v>
      </c>
      <c r="B17" s="17"/>
      <c r="C17" s="8"/>
      <c r="D17" s="14"/>
      <c r="E17" s="29"/>
      <c r="F17" s="29"/>
      <c r="G17" s="2"/>
      <c r="H17" s="8"/>
      <c r="I17" s="18">
        <f>VLOOKUP(D17,'LOOK UP'!$A$1:$B$44, 2, FALSE)</f>
        <v>0</v>
      </c>
      <c r="J17" s="9">
        <f>VLOOKUP(E17,'LOOK UP'!$A$1:$B$44, 2, FALSE)</f>
        <v>0</v>
      </c>
      <c r="K17" s="9">
        <f>VLOOKUP(F17,'LOOK UP'!$A$1:$B$44, 2, FALSE)</f>
        <v>0</v>
      </c>
      <c r="L17" s="9">
        <f>VLOOKUP(G17,'LOOK UP'!$A$1:$B$44, 2, FALSE)</f>
        <v>0</v>
      </c>
      <c r="M17" s="22">
        <f>VLOOKUP(H17,'LOOK UP'!$A$1:$B$44, 2, FALSE)</f>
        <v>0</v>
      </c>
      <c r="N17" s="17">
        <f t="shared" si="0"/>
        <v>0</v>
      </c>
      <c r="O17" s="49">
        <f t="shared" si="1"/>
        <v>0</v>
      </c>
    </row>
    <row r="18" spans="1:15">
      <c r="A18" s="6">
        <v>11</v>
      </c>
      <c r="B18" s="17"/>
      <c r="C18" s="8"/>
      <c r="D18" s="14"/>
      <c r="E18" s="29"/>
      <c r="F18" s="29"/>
      <c r="G18" s="2"/>
      <c r="H18" s="8"/>
      <c r="I18" s="18">
        <f>VLOOKUP(D18,'LOOK UP'!$A$1:$B$44, 2, FALSE)</f>
        <v>0</v>
      </c>
      <c r="J18" s="9">
        <f>VLOOKUP(E18,'LOOK UP'!$A$1:$B$44, 2, FALSE)</f>
        <v>0</v>
      </c>
      <c r="K18" s="9">
        <f>VLOOKUP(F18,'LOOK UP'!$A$1:$B$44, 2, FALSE)</f>
        <v>0</v>
      </c>
      <c r="L18" s="9">
        <f>VLOOKUP(G18,'LOOK UP'!$A$1:$B$44, 2, FALSE)</f>
        <v>0</v>
      </c>
      <c r="M18" s="22">
        <f>VLOOKUP(H18,'LOOK UP'!$A$1:$B$44, 2, FALSE)</f>
        <v>0</v>
      </c>
      <c r="N18" s="17">
        <f t="shared" si="0"/>
        <v>0</v>
      </c>
      <c r="O18" s="49">
        <f t="shared" si="1"/>
        <v>0</v>
      </c>
    </row>
    <row r="19" spans="1:15">
      <c r="A19" s="6">
        <v>12</v>
      </c>
      <c r="B19" s="17"/>
      <c r="C19" s="8"/>
      <c r="D19" s="14"/>
      <c r="E19" s="29"/>
      <c r="F19" s="29"/>
      <c r="G19" s="2"/>
      <c r="H19" s="8"/>
      <c r="I19" s="18">
        <f>VLOOKUP(D19,'LOOK UP'!$A$1:$B$44, 2, FALSE)</f>
        <v>0</v>
      </c>
      <c r="J19" s="9">
        <f>VLOOKUP(E19,'LOOK UP'!$A$1:$B$44, 2, FALSE)</f>
        <v>0</v>
      </c>
      <c r="K19" s="9">
        <f>VLOOKUP(F19,'LOOK UP'!$A$1:$B$44, 2, FALSE)</f>
        <v>0</v>
      </c>
      <c r="L19" s="9">
        <f>VLOOKUP(G19,'LOOK UP'!$A$1:$B$44, 2, FALSE)</f>
        <v>0</v>
      </c>
      <c r="M19" s="22">
        <f>VLOOKUP(H19,'LOOK UP'!$A$1:$B$44, 2, FALSE)</f>
        <v>0</v>
      </c>
      <c r="N19" s="17">
        <f t="shared" si="0"/>
        <v>0</v>
      </c>
      <c r="O19" s="49">
        <f t="shared" si="1"/>
        <v>0</v>
      </c>
    </row>
    <row r="20" spans="1:15">
      <c r="A20" s="6">
        <v>13</v>
      </c>
      <c r="B20" s="17"/>
      <c r="C20" s="8"/>
      <c r="D20" s="14"/>
      <c r="E20" s="8"/>
      <c r="F20" s="8"/>
      <c r="G20" s="2"/>
      <c r="H20" s="8"/>
      <c r="I20" s="18">
        <f>VLOOKUP(D20,'LOOK UP'!$A$1:$B$44, 2, FALSE)</f>
        <v>0</v>
      </c>
      <c r="J20" s="9">
        <f>VLOOKUP(E20,'LOOK UP'!$A$1:$B$44, 2, FALSE)</f>
        <v>0</v>
      </c>
      <c r="K20" s="9">
        <f>VLOOKUP(F20,'LOOK UP'!$A$1:$B$44, 2, FALSE)</f>
        <v>0</v>
      </c>
      <c r="L20" s="9">
        <f>VLOOKUP(G20,'LOOK UP'!$A$1:$B$44, 2, FALSE)</f>
        <v>0</v>
      </c>
      <c r="M20" s="22">
        <f>VLOOKUP(H20,'LOOK UP'!$A$1:$B$44, 2, FALSE)</f>
        <v>0</v>
      </c>
      <c r="N20" s="17">
        <f t="shared" si="0"/>
        <v>0</v>
      </c>
      <c r="O20" s="49">
        <f t="shared" si="1"/>
        <v>0</v>
      </c>
    </row>
    <row r="21" spans="1:15">
      <c r="A21" s="6">
        <v>14</v>
      </c>
      <c r="B21" s="57"/>
      <c r="C21" s="58"/>
      <c r="D21" s="59"/>
      <c r="E21" s="29"/>
      <c r="F21" s="29"/>
      <c r="G21" s="60"/>
      <c r="H21" s="58"/>
      <c r="I21" s="61">
        <f>VLOOKUP(D21,'LOOK UP'!$A$1:$B$44, 2, FALSE)</f>
        <v>0</v>
      </c>
      <c r="J21" s="62">
        <f>VLOOKUP(E21,'LOOK UP'!$A$1:$B$44, 2, FALSE)</f>
        <v>0</v>
      </c>
      <c r="K21" s="62">
        <f>VLOOKUP(F21,'LOOK UP'!$A$1:$B$44, 2, FALSE)</f>
        <v>0</v>
      </c>
      <c r="L21" s="62">
        <f>VLOOKUP(G21,'LOOK UP'!$A$1:$B$44, 2, FALSE)</f>
        <v>0</v>
      </c>
      <c r="M21" s="63">
        <f>VLOOKUP(H21,'LOOK UP'!$A$1:$B$44, 2, FALSE)</f>
        <v>0</v>
      </c>
      <c r="N21" s="57">
        <f t="shared" si="0"/>
        <v>0</v>
      </c>
      <c r="O21" s="64">
        <f t="shared" si="1"/>
        <v>0</v>
      </c>
    </row>
    <row r="22" spans="1:15">
      <c r="A22" s="6">
        <v>15</v>
      </c>
      <c r="B22" s="17"/>
      <c r="C22" s="8"/>
      <c r="D22" s="14"/>
      <c r="E22" s="29"/>
      <c r="F22" s="29"/>
      <c r="G22" s="2"/>
      <c r="H22" s="8"/>
      <c r="I22" s="18">
        <f>VLOOKUP(D22,'LOOK UP'!$A$1:$B$44, 2, FALSE)</f>
        <v>0</v>
      </c>
      <c r="J22" s="9">
        <f>VLOOKUP(E22,'LOOK UP'!$A$1:$B$44, 2, FALSE)</f>
        <v>0</v>
      </c>
      <c r="K22" s="9">
        <f>VLOOKUP(F22,'LOOK UP'!$A$1:$B$44, 2, FALSE)</f>
        <v>0</v>
      </c>
      <c r="L22" s="9">
        <f>VLOOKUP(G22,'LOOK UP'!$A$1:$B$44, 2, FALSE)</f>
        <v>0</v>
      </c>
      <c r="M22" s="22">
        <f>VLOOKUP(H22,'LOOK UP'!$A$1:$B$44, 2, FALSE)</f>
        <v>0</v>
      </c>
      <c r="N22" s="17">
        <f t="shared" si="0"/>
        <v>0</v>
      </c>
      <c r="O22" s="49">
        <f t="shared" si="1"/>
        <v>0</v>
      </c>
    </row>
    <row r="23" spans="1:15">
      <c r="A23" s="6">
        <v>16</v>
      </c>
      <c r="B23" s="17"/>
      <c r="C23" s="8"/>
      <c r="D23" s="14"/>
      <c r="E23" s="8"/>
      <c r="F23" s="8"/>
      <c r="G23" s="2"/>
      <c r="H23" s="8"/>
      <c r="I23" s="18">
        <f>VLOOKUP(D23,'LOOK UP'!$A$1:$B$44, 2, FALSE)</f>
        <v>0</v>
      </c>
      <c r="J23" s="9">
        <f>VLOOKUP(E23,'LOOK UP'!$A$1:$B$44, 2, FALSE)</f>
        <v>0</v>
      </c>
      <c r="K23" s="9">
        <f>VLOOKUP(F23,'LOOK UP'!$A$1:$B$44, 2, FALSE)</f>
        <v>0</v>
      </c>
      <c r="L23" s="9">
        <f>VLOOKUP(G23,'LOOK UP'!$A$1:$B$44, 2, FALSE)</f>
        <v>0</v>
      </c>
      <c r="M23" s="22">
        <f>VLOOKUP(H23,'LOOK UP'!$A$1:$B$44, 2, FALSE)</f>
        <v>0</v>
      </c>
      <c r="N23" s="17">
        <f t="shared" si="0"/>
        <v>0</v>
      </c>
      <c r="O23" s="49">
        <f t="shared" si="1"/>
        <v>0</v>
      </c>
    </row>
    <row r="24" spans="1:15">
      <c r="A24" s="6">
        <v>17</v>
      </c>
      <c r="B24" s="17"/>
      <c r="C24" s="8"/>
      <c r="D24" s="14"/>
      <c r="E24" s="29"/>
      <c r="F24" s="29"/>
      <c r="G24" s="2"/>
      <c r="H24" s="8"/>
      <c r="I24" s="18">
        <f>VLOOKUP(D24,'LOOK UP'!$A$1:$B$44, 2, FALSE)</f>
        <v>0</v>
      </c>
      <c r="J24" s="9">
        <f>VLOOKUP(E24,'LOOK UP'!$A$1:$B$44, 2, FALSE)</f>
        <v>0</v>
      </c>
      <c r="K24" s="9">
        <f>VLOOKUP(F24,'LOOK UP'!$A$1:$B$44, 2, FALSE)</f>
        <v>0</v>
      </c>
      <c r="L24" s="9">
        <f>VLOOKUP(G24,'LOOK UP'!$A$1:$B$44, 2, FALSE)</f>
        <v>0</v>
      </c>
      <c r="M24" s="22">
        <f>VLOOKUP(H24,'LOOK UP'!$A$1:$B$44, 2, FALSE)</f>
        <v>0</v>
      </c>
      <c r="N24" s="17">
        <f t="shared" si="0"/>
        <v>0</v>
      </c>
      <c r="O24" s="49">
        <f t="shared" si="1"/>
        <v>0</v>
      </c>
    </row>
    <row r="25" spans="1:15">
      <c r="A25" s="6">
        <v>18</v>
      </c>
      <c r="B25" s="17"/>
      <c r="C25" s="8"/>
      <c r="D25" s="14"/>
      <c r="E25" s="8"/>
      <c r="F25" s="8"/>
      <c r="G25" s="2"/>
      <c r="H25" s="8"/>
      <c r="I25" s="18">
        <f>VLOOKUP(D25,'LOOK UP'!$A$1:$B$44, 2, FALSE)</f>
        <v>0</v>
      </c>
      <c r="J25" s="9">
        <f>VLOOKUP(E25,'LOOK UP'!$A$1:$B$44, 2, FALSE)</f>
        <v>0</v>
      </c>
      <c r="K25" s="9">
        <f>VLOOKUP(F25,'LOOK UP'!$A$1:$B$44, 2, FALSE)</f>
        <v>0</v>
      </c>
      <c r="L25" s="9">
        <f>VLOOKUP(G25,'LOOK UP'!$A$1:$B$44, 2, FALSE)</f>
        <v>0</v>
      </c>
      <c r="M25" s="22">
        <f>VLOOKUP(H25,'LOOK UP'!$A$1:$B$44, 2, FALSE)</f>
        <v>0</v>
      </c>
      <c r="N25" s="17">
        <f t="shared" si="0"/>
        <v>0</v>
      </c>
      <c r="O25" s="49">
        <f t="shared" si="1"/>
        <v>0</v>
      </c>
    </row>
    <row r="26" spans="1:15">
      <c r="A26" s="6">
        <v>19</v>
      </c>
      <c r="B26" s="17"/>
      <c r="C26" s="8"/>
      <c r="D26" s="14"/>
      <c r="E26" s="8"/>
      <c r="F26" s="8"/>
      <c r="G26" s="2"/>
      <c r="H26" s="8"/>
      <c r="I26" s="18">
        <f>VLOOKUP(D26,'LOOK UP'!$A$1:$B$44, 2, FALSE)</f>
        <v>0</v>
      </c>
      <c r="J26" s="9">
        <f>VLOOKUP(E26,'LOOK UP'!$A$1:$B$44, 2, FALSE)</f>
        <v>0</v>
      </c>
      <c r="K26" s="9">
        <f>VLOOKUP(F26,'LOOK UP'!$A$1:$B$44, 2, FALSE)</f>
        <v>0</v>
      </c>
      <c r="L26" s="9">
        <f>VLOOKUP(G26,'LOOK UP'!$A$1:$B$44, 2, FALSE)</f>
        <v>0</v>
      </c>
      <c r="M26" s="22">
        <f>VLOOKUP(H26,'LOOK UP'!$A$1:$B$44, 2, FALSE)</f>
        <v>0</v>
      </c>
      <c r="N26" s="17">
        <f t="shared" si="0"/>
        <v>0</v>
      </c>
      <c r="O26" s="49">
        <f t="shared" si="1"/>
        <v>0</v>
      </c>
    </row>
    <row r="27" spans="1:15">
      <c r="A27" s="6">
        <v>20</v>
      </c>
      <c r="B27" s="17"/>
      <c r="C27" s="8"/>
      <c r="D27" s="14"/>
      <c r="E27" s="29"/>
      <c r="F27" s="29"/>
      <c r="G27" s="2"/>
      <c r="H27" s="8"/>
      <c r="I27" s="18">
        <f>VLOOKUP(D27,'LOOK UP'!$A$1:$B$44, 2, FALSE)</f>
        <v>0</v>
      </c>
      <c r="J27" s="9">
        <f>VLOOKUP(E27,'LOOK UP'!$A$1:$B$44, 2, FALSE)</f>
        <v>0</v>
      </c>
      <c r="K27" s="9">
        <f>VLOOKUP(F27,'LOOK UP'!$A$1:$B$44, 2, FALSE)</f>
        <v>0</v>
      </c>
      <c r="L27" s="9">
        <f>VLOOKUP(G27,'LOOK UP'!$A$1:$B$44, 2, FALSE)</f>
        <v>0</v>
      </c>
      <c r="M27" s="22">
        <f>VLOOKUP(H27,'LOOK UP'!$A$1:$B$44, 2, FALSE)</f>
        <v>0</v>
      </c>
      <c r="N27" s="17">
        <f t="shared" si="0"/>
        <v>0</v>
      </c>
      <c r="O27" s="49">
        <f t="shared" si="1"/>
        <v>0</v>
      </c>
    </row>
    <row r="28" spans="1:15">
      <c r="A28" s="6">
        <v>21</v>
      </c>
      <c r="B28" s="17"/>
      <c r="C28" s="8"/>
      <c r="D28" s="14"/>
      <c r="E28" s="29"/>
      <c r="F28" s="29"/>
      <c r="G28" s="2"/>
      <c r="H28" s="8"/>
      <c r="I28" s="18">
        <f>VLOOKUP(D28,'LOOK UP'!$A$1:$B$44, 2, FALSE)</f>
        <v>0</v>
      </c>
      <c r="J28" s="9">
        <f>VLOOKUP(E28,'LOOK UP'!$A$1:$B$44, 2, FALSE)</f>
        <v>0</v>
      </c>
      <c r="K28" s="9">
        <f>VLOOKUP(F28,'LOOK UP'!$A$1:$B$44, 2, FALSE)</f>
        <v>0</v>
      </c>
      <c r="L28" s="9">
        <f>VLOOKUP(G28,'LOOK UP'!$A$1:$B$44, 2, FALSE)</f>
        <v>0</v>
      </c>
      <c r="M28" s="22">
        <f>VLOOKUP(H28,'LOOK UP'!$A$1:$B$44, 2, FALSE)</f>
        <v>0</v>
      </c>
      <c r="N28" s="17">
        <f t="shared" si="0"/>
        <v>0</v>
      </c>
      <c r="O28" s="49">
        <f t="shared" si="1"/>
        <v>0</v>
      </c>
    </row>
    <row r="29" spans="1:15">
      <c r="A29" s="6">
        <v>22</v>
      </c>
      <c r="B29" s="17"/>
      <c r="C29" s="8"/>
      <c r="D29" s="14"/>
      <c r="E29" s="8"/>
      <c r="F29" s="8"/>
      <c r="G29" s="2"/>
      <c r="H29" s="8"/>
      <c r="I29" s="18">
        <f>VLOOKUP(D29,'LOOK UP'!$A$1:$B$44, 2, FALSE)</f>
        <v>0</v>
      </c>
      <c r="J29" s="9">
        <f>VLOOKUP(E29,'LOOK UP'!$A$1:$B$44, 2, FALSE)</f>
        <v>0</v>
      </c>
      <c r="K29" s="9">
        <f>VLOOKUP(F29,'LOOK UP'!$A$1:$B$44, 2, FALSE)</f>
        <v>0</v>
      </c>
      <c r="L29" s="9">
        <f>VLOOKUP(G29,'LOOK UP'!$A$1:$B$44, 2, FALSE)</f>
        <v>0</v>
      </c>
      <c r="M29" s="22">
        <f>VLOOKUP(H29,'LOOK UP'!$A$1:$B$44, 2, FALSE)</f>
        <v>0</v>
      </c>
      <c r="N29" s="17">
        <f t="shared" si="0"/>
        <v>0</v>
      </c>
      <c r="O29" s="49">
        <f t="shared" si="1"/>
        <v>0</v>
      </c>
    </row>
    <row r="30" spans="1:15">
      <c r="A30" s="6">
        <v>23</v>
      </c>
      <c r="B30" s="17"/>
      <c r="C30" s="8"/>
      <c r="D30" s="14"/>
      <c r="E30" s="8"/>
      <c r="F30" s="8"/>
      <c r="G30" s="2"/>
      <c r="H30" s="8"/>
      <c r="I30" s="18">
        <f>VLOOKUP(D30,'LOOK UP'!$A$1:$B$44, 2, FALSE)</f>
        <v>0</v>
      </c>
      <c r="J30" s="9">
        <f>VLOOKUP(E30,'LOOK UP'!$A$1:$B$44, 2, FALSE)</f>
        <v>0</v>
      </c>
      <c r="K30" s="9">
        <f>VLOOKUP(F30,'LOOK UP'!$A$1:$B$44, 2, FALSE)</f>
        <v>0</v>
      </c>
      <c r="L30" s="9">
        <f>VLOOKUP(G30,'LOOK UP'!$A$1:$B$44, 2, FALSE)</f>
        <v>0</v>
      </c>
      <c r="M30" s="22">
        <f>VLOOKUP(H30,'LOOK UP'!$A$1:$B$44, 2, FALSE)</f>
        <v>0</v>
      </c>
      <c r="N30" s="17">
        <f t="shared" si="0"/>
        <v>0</v>
      </c>
      <c r="O30" s="49">
        <f t="shared" si="1"/>
        <v>0</v>
      </c>
    </row>
    <row r="31" spans="1:15">
      <c r="A31" s="6">
        <v>24</v>
      </c>
      <c r="B31" s="17"/>
      <c r="C31" s="8"/>
      <c r="D31" s="14"/>
      <c r="E31" s="29"/>
      <c r="F31" s="29"/>
      <c r="G31" s="2"/>
      <c r="H31" s="8"/>
      <c r="I31" s="18">
        <f>VLOOKUP(D31,'LOOK UP'!$A$1:$B$44, 2, FALSE)</f>
        <v>0</v>
      </c>
      <c r="J31" s="9">
        <f>VLOOKUP(E31,'LOOK UP'!$A$1:$B$44, 2, FALSE)</f>
        <v>0</v>
      </c>
      <c r="K31" s="9">
        <f>VLOOKUP(F31,'LOOK UP'!$A$1:$B$44, 2, FALSE)</f>
        <v>0</v>
      </c>
      <c r="L31" s="9">
        <f>VLOOKUP(G31,'LOOK UP'!$A$1:$B$44, 2, FALSE)</f>
        <v>0</v>
      </c>
      <c r="M31" s="22">
        <f>VLOOKUP(H31,'LOOK UP'!$A$1:$B$44, 2, FALSE)</f>
        <v>0</v>
      </c>
      <c r="N31" s="17">
        <f t="shared" si="0"/>
        <v>0</v>
      </c>
      <c r="O31" s="49">
        <f t="shared" si="1"/>
        <v>0</v>
      </c>
    </row>
    <row r="32" spans="1:15">
      <c r="A32" s="6">
        <v>25</v>
      </c>
      <c r="B32" s="17"/>
      <c r="C32" s="8"/>
      <c r="D32" s="14"/>
      <c r="E32" s="8"/>
      <c r="F32" s="8"/>
      <c r="G32" s="2"/>
      <c r="H32" s="8"/>
      <c r="I32" s="18">
        <f>VLOOKUP(D32,'LOOK UP'!$A$1:$B$44, 2, FALSE)</f>
        <v>0</v>
      </c>
      <c r="J32" s="9">
        <f>VLOOKUP(E32,'LOOK UP'!$A$1:$B$44, 2, FALSE)</f>
        <v>0</v>
      </c>
      <c r="K32" s="9">
        <f>VLOOKUP(F32,'LOOK UP'!$A$1:$B$44, 2, FALSE)</f>
        <v>0</v>
      </c>
      <c r="L32" s="9">
        <f>VLOOKUP(G32,'LOOK UP'!$A$1:$B$44, 2, FALSE)</f>
        <v>0</v>
      </c>
      <c r="M32" s="22">
        <f>VLOOKUP(H32,'LOOK UP'!$A$1:$B$44, 2, FALSE)</f>
        <v>0</v>
      </c>
      <c r="N32" s="17">
        <f t="shared" si="0"/>
        <v>0</v>
      </c>
      <c r="O32" s="49">
        <f t="shared" si="1"/>
        <v>0</v>
      </c>
    </row>
    <row r="33" spans="1:15">
      <c r="A33" s="6">
        <v>26</v>
      </c>
      <c r="B33" s="17"/>
      <c r="C33" s="8"/>
      <c r="D33" s="14"/>
      <c r="E33" s="8"/>
      <c r="F33" s="8"/>
      <c r="G33" s="2"/>
      <c r="H33" s="8"/>
      <c r="I33" s="18">
        <f>VLOOKUP(D33,'LOOK UP'!$A$1:$B$44, 2, FALSE)</f>
        <v>0</v>
      </c>
      <c r="J33" s="9">
        <f>VLOOKUP(E33,'LOOK UP'!$A$1:$B$44, 2, FALSE)</f>
        <v>0</v>
      </c>
      <c r="K33" s="9">
        <f>VLOOKUP(F33,'LOOK UP'!$A$1:$B$44, 2, FALSE)</f>
        <v>0</v>
      </c>
      <c r="L33" s="9">
        <f>VLOOKUP(G33,'LOOK UP'!$A$1:$B$44, 2, FALSE)</f>
        <v>0</v>
      </c>
      <c r="M33" s="22">
        <f>VLOOKUP(H33,'LOOK UP'!$A$1:$B$44, 2, FALSE)</f>
        <v>0</v>
      </c>
      <c r="N33" s="17">
        <f t="shared" si="0"/>
        <v>0</v>
      </c>
      <c r="O33" s="49">
        <f t="shared" si="1"/>
        <v>0</v>
      </c>
    </row>
    <row r="34" spans="1:15">
      <c r="A34" s="6">
        <v>27</v>
      </c>
      <c r="B34" s="17"/>
      <c r="C34" s="8"/>
      <c r="D34" s="14"/>
      <c r="E34" s="2"/>
      <c r="F34" s="2"/>
      <c r="G34" s="2"/>
      <c r="H34" s="8"/>
      <c r="I34" s="18">
        <f>VLOOKUP(D34,'LOOK UP'!$A$1:$B$44, 2, FALSE)</f>
        <v>0</v>
      </c>
      <c r="J34" s="9">
        <f>VLOOKUP(E34,'LOOK UP'!$A$1:$B$44, 2, FALSE)</f>
        <v>0</v>
      </c>
      <c r="K34" s="9">
        <f>VLOOKUP(F34,'LOOK UP'!$A$1:$B$44, 2, FALSE)</f>
        <v>0</v>
      </c>
      <c r="L34" s="9">
        <f>VLOOKUP(G34,'LOOK UP'!$A$1:$B$44, 2, FALSE)</f>
        <v>0</v>
      </c>
      <c r="M34" s="22">
        <f>VLOOKUP(H34,'LOOK UP'!$A$1:$B$44, 2, FALSE)</f>
        <v>0</v>
      </c>
      <c r="N34" s="17">
        <f t="shared" si="0"/>
        <v>0</v>
      </c>
      <c r="O34" s="49">
        <f t="shared" si="1"/>
        <v>0</v>
      </c>
    </row>
    <row r="35" spans="1:15">
      <c r="A35" s="6">
        <v>28</v>
      </c>
      <c r="B35" s="17"/>
      <c r="C35" s="8"/>
      <c r="D35" s="14"/>
      <c r="E35" s="29"/>
      <c r="F35" s="29"/>
      <c r="G35" s="2"/>
      <c r="H35" s="8"/>
      <c r="I35" s="18">
        <f>VLOOKUP(D35,'LOOK UP'!$A$1:$B$44, 2, FALSE)</f>
        <v>0</v>
      </c>
      <c r="J35" s="9">
        <f>VLOOKUP(E35,'LOOK UP'!$A$1:$B$44, 2, FALSE)</f>
        <v>0</v>
      </c>
      <c r="K35" s="9">
        <f>VLOOKUP(F35,'LOOK UP'!$A$1:$B$44, 2, FALSE)</f>
        <v>0</v>
      </c>
      <c r="L35" s="9">
        <f>VLOOKUP(G35,'LOOK UP'!$A$1:$B$44, 2, FALSE)</f>
        <v>0</v>
      </c>
      <c r="M35" s="22">
        <f>VLOOKUP(H35,'LOOK UP'!$A$1:$B$44, 2, FALSE)</f>
        <v>0</v>
      </c>
      <c r="N35" s="17">
        <f t="shared" si="0"/>
        <v>0</v>
      </c>
      <c r="O35" s="49">
        <f t="shared" si="1"/>
        <v>0</v>
      </c>
    </row>
    <row r="36" spans="1:15">
      <c r="A36" s="6">
        <v>29</v>
      </c>
      <c r="B36" s="17"/>
      <c r="C36" s="8"/>
      <c r="D36" s="14"/>
      <c r="E36" s="29"/>
      <c r="F36" s="29"/>
      <c r="G36" s="2"/>
      <c r="H36" s="8"/>
      <c r="I36" s="18">
        <f>VLOOKUP(D36,'LOOK UP'!$A$1:$B$44, 2, FALSE)</f>
        <v>0</v>
      </c>
      <c r="J36" s="9">
        <f>VLOOKUP(E36,'LOOK UP'!$A$1:$B$44, 2, FALSE)</f>
        <v>0</v>
      </c>
      <c r="K36" s="9">
        <f>VLOOKUP(F36,'LOOK UP'!$A$1:$B$44, 2, FALSE)</f>
        <v>0</v>
      </c>
      <c r="L36" s="9">
        <f>VLOOKUP(G36,'LOOK UP'!$A$1:$B$44, 2, FALSE)</f>
        <v>0</v>
      </c>
      <c r="M36" s="22">
        <f>VLOOKUP(H36,'LOOK UP'!$A$1:$B$44, 2, FALSE)</f>
        <v>0</v>
      </c>
      <c r="N36" s="17">
        <f t="shared" si="0"/>
        <v>0</v>
      </c>
      <c r="O36" s="49">
        <f t="shared" si="1"/>
        <v>0</v>
      </c>
    </row>
    <row r="37" spans="1:15">
      <c r="A37" s="6">
        <v>30</v>
      </c>
      <c r="B37" s="17"/>
      <c r="C37" s="8"/>
      <c r="D37" s="14"/>
      <c r="E37" s="29"/>
      <c r="F37" s="29"/>
      <c r="G37" s="2"/>
      <c r="H37" s="8"/>
      <c r="I37" s="18">
        <f>VLOOKUP(D37,'LOOK UP'!$A$1:$B$44, 2, FALSE)</f>
        <v>0</v>
      </c>
      <c r="J37" s="9">
        <f>VLOOKUP(E37,'LOOK UP'!$A$1:$B$44, 2, FALSE)</f>
        <v>0</v>
      </c>
      <c r="K37" s="9">
        <f>VLOOKUP(F37,'LOOK UP'!$A$1:$B$44, 2, FALSE)</f>
        <v>0</v>
      </c>
      <c r="L37" s="9">
        <f>VLOOKUP(G37,'LOOK UP'!$A$1:$B$44, 2, FALSE)</f>
        <v>0</v>
      </c>
      <c r="M37" s="22">
        <f>VLOOKUP(H37,'LOOK UP'!$A$1:$B$44, 2, FALSE)</f>
        <v>0</v>
      </c>
      <c r="N37" s="17">
        <f t="shared" si="0"/>
        <v>0</v>
      </c>
      <c r="O37" s="49">
        <f t="shared" si="1"/>
        <v>0</v>
      </c>
    </row>
    <row r="38" spans="1:15">
      <c r="A38" s="6">
        <v>31</v>
      </c>
      <c r="B38" s="17"/>
      <c r="C38" s="8"/>
      <c r="D38" s="14"/>
      <c r="E38" s="8"/>
      <c r="F38" s="8"/>
      <c r="G38" s="2"/>
      <c r="H38" s="8"/>
      <c r="I38" s="18">
        <f>VLOOKUP(D38,'LOOK UP'!$A$1:$B$44, 2, FALSE)</f>
        <v>0</v>
      </c>
      <c r="J38" s="9">
        <f>VLOOKUP(E38,'LOOK UP'!$A$1:$B$44, 2, FALSE)</f>
        <v>0</v>
      </c>
      <c r="K38" s="9">
        <f>VLOOKUP(F38,'LOOK UP'!$A$1:$B$44, 2, FALSE)</f>
        <v>0</v>
      </c>
      <c r="L38" s="9">
        <f>VLOOKUP(G38,'LOOK UP'!$A$1:$B$44, 2, FALSE)</f>
        <v>0</v>
      </c>
      <c r="M38" s="22">
        <f>VLOOKUP(H38,'LOOK UP'!$A$1:$B$44, 2, FALSE)</f>
        <v>0</v>
      </c>
      <c r="N38" s="17">
        <f t="shared" si="0"/>
        <v>0</v>
      </c>
      <c r="O38" s="49">
        <f t="shared" si="1"/>
        <v>0</v>
      </c>
    </row>
    <row r="39" spans="1:15">
      <c r="A39" s="6">
        <v>32</v>
      </c>
      <c r="B39" s="17"/>
      <c r="C39" s="8"/>
      <c r="D39" s="14"/>
      <c r="E39" s="67"/>
      <c r="F39" s="67"/>
      <c r="G39" s="2"/>
      <c r="H39" s="8"/>
      <c r="I39" s="18">
        <f>VLOOKUP(D39,'LOOK UP'!$A$1:$B$44, 2, FALSE)</f>
        <v>0</v>
      </c>
      <c r="J39" s="9">
        <f>VLOOKUP(E39,'LOOK UP'!$A$1:$B$44, 2, FALSE)</f>
        <v>0</v>
      </c>
      <c r="K39" s="9">
        <f>VLOOKUP(F39,'LOOK UP'!$A$1:$B$44, 2, FALSE)</f>
        <v>0</v>
      </c>
      <c r="L39" s="9">
        <f>VLOOKUP(G39,'LOOK UP'!$A$1:$B$44, 2, FALSE)</f>
        <v>0</v>
      </c>
      <c r="M39" s="22">
        <f>VLOOKUP(H39,'LOOK UP'!$A$1:$B$44, 2, FALSE)</f>
        <v>0</v>
      </c>
      <c r="N39" s="17">
        <f t="shared" si="0"/>
        <v>0</v>
      </c>
      <c r="O39" s="49">
        <f t="shared" si="1"/>
        <v>0</v>
      </c>
    </row>
    <row r="40" spans="1:15">
      <c r="A40" s="6">
        <v>33</v>
      </c>
      <c r="B40" s="17"/>
      <c r="C40" s="8"/>
      <c r="D40" s="14"/>
      <c r="E40" s="29"/>
      <c r="F40" s="29"/>
      <c r="G40" s="2"/>
      <c r="H40" s="8"/>
      <c r="I40" s="18">
        <f>VLOOKUP(D40,'LOOK UP'!$A$1:$B$44, 2, FALSE)</f>
        <v>0</v>
      </c>
      <c r="J40" s="9">
        <f>VLOOKUP(E40,'LOOK UP'!$A$1:$B$44, 2, FALSE)</f>
        <v>0</v>
      </c>
      <c r="K40" s="9">
        <f>VLOOKUP(F40,'LOOK UP'!$A$1:$B$44, 2, FALSE)</f>
        <v>0</v>
      </c>
      <c r="L40" s="9">
        <f>VLOOKUP(G40,'LOOK UP'!$A$1:$B$44, 2, FALSE)</f>
        <v>0</v>
      </c>
      <c r="M40" s="22">
        <f>VLOOKUP(H40,'LOOK UP'!$A$1:$B$44, 2, FALSE)</f>
        <v>0</v>
      </c>
      <c r="N40" s="17">
        <f t="shared" si="0"/>
        <v>0</v>
      </c>
      <c r="O40" s="49">
        <f t="shared" si="1"/>
        <v>0</v>
      </c>
    </row>
    <row r="41" spans="1:15">
      <c r="A41" s="6">
        <v>34</v>
      </c>
      <c r="B41" s="17"/>
      <c r="C41" s="8"/>
      <c r="D41" s="14"/>
      <c r="E41" s="28"/>
      <c r="F41" s="28"/>
      <c r="G41" s="2"/>
      <c r="H41" s="8"/>
      <c r="I41" s="18">
        <f>VLOOKUP(D41,'LOOK UP'!$A$1:$B$44, 2, FALSE)</f>
        <v>0</v>
      </c>
      <c r="J41" s="9">
        <f>VLOOKUP(E41,'LOOK UP'!$A$1:$B$44, 2, FALSE)</f>
        <v>0</v>
      </c>
      <c r="K41" s="9">
        <f>VLOOKUP(F41,'LOOK UP'!$A$1:$B$44, 2, FALSE)</f>
        <v>0</v>
      </c>
      <c r="L41" s="9">
        <f>VLOOKUP(G41,'LOOK UP'!$A$1:$B$44, 2, FALSE)</f>
        <v>0</v>
      </c>
      <c r="M41" s="22">
        <f>VLOOKUP(H41,'LOOK UP'!$A$1:$B$44, 2, FALSE)</f>
        <v>0</v>
      </c>
      <c r="N41" s="17">
        <f t="shared" si="0"/>
        <v>0</v>
      </c>
      <c r="O41" s="49">
        <f t="shared" si="1"/>
        <v>0</v>
      </c>
    </row>
    <row r="42" spans="1:15">
      <c r="A42" s="6">
        <v>35</v>
      </c>
      <c r="B42" s="17"/>
      <c r="C42" s="8"/>
      <c r="D42" s="14"/>
      <c r="E42" s="2"/>
      <c r="F42" s="2"/>
      <c r="G42" s="2"/>
      <c r="H42" s="8"/>
      <c r="I42" s="18">
        <f>VLOOKUP(D42,'LOOK UP'!$A$1:$B$44, 2, FALSE)</f>
        <v>0</v>
      </c>
      <c r="J42" s="9">
        <f>VLOOKUP(E42,'LOOK UP'!$A$1:$B$44, 2, FALSE)</f>
        <v>0</v>
      </c>
      <c r="K42" s="9">
        <f>VLOOKUP(F42,'LOOK UP'!$A$1:$B$44, 2, FALSE)</f>
        <v>0</v>
      </c>
      <c r="L42" s="9">
        <f>VLOOKUP(G42,'LOOK UP'!$A$1:$B$44, 2, FALSE)</f>
        <v>0</v>
      </c>
      <c r="M42" s="22">
        <f>VLOOKUP(H42,'LOOK UP'!$A$1:$B$44, 2, FALSE)</f>
        <v>0</v>
      </c>
      <c r="N42" s="17">
        <f t="shared" si="0"/>
        <v>0</v>
      </c>
      <c r="O42" s="49">
        <f t="shared" si="1"/>
        <v>0</v>
      </c>
    </row>
    <row r="43" spans="1:15">
      <c r="A43" s="6">
        <v>36</v>
      </c>
      <c r="B43" s="17"/>
      <c r="C43" s="8"/>
      <c r="D43" s="14"/>
      <c r="E43" s="2"/>
      <c r="F43" s="2"/>
      <c r="G43" s="2"/>
      <c r="H43" s="8"/>
      <c r="I43" s="18">
        <f>VLOOKUP(D43,'LOOK UP'!$A$1:$B$44, 2, FALSE)</f>
        <v>0</v>
      </c>
      <c r="J43" s="9">
        <f>VLOOKUP(E43,'LOOK UP'!$A$1:$B$44, 2, FALSE)</f>
        <v>0</v>
      </c>
      <c r="K43" s="9">
        <f>VLOOKUP(F43,'LOOK UP'!$A$1:$B$44, 2, FALSE)</f>
        <v>0</v>
      </c>
      <c r="L43" s="9">
        <f>VLOOKUP(G43,'LOOK UP'!$A$1:$B$44, 2, FALSE)</f>
        <v>0</v>
      </c>
      <c r="M43" s="22">
        <f>VLOOKUP(H43,'LOOK UP'!$A$1:$B$44, 2, FALSE)</f>
        <v>0</v>
      </c>
      <c r="N43" s="17">
        <f t="shared" si="0"/>
        <v>0</v>
      </c>
      <c r="O43" s="49">
        <f t="shared" si="1"/>
        <v>0</v>
      </c>
    </row>
    <row r="44" spans="1:15">
      <c r="A44" s="6">
        <v>37</v>
      </c>
      <c r="B44" s="17"/>
      <c r="C44" s="8"/>
      <c r="D44" s="14"/>
      <c r="E44" s="28"/>
      <c r="F44" s="28"/>
      <c r="G44" s="2"/>
      <c r="H44" s="8"/>
      <c r="I44" s="18">
        <f>VLOOKUP(D44,'LOOK UP'!$A$1:$B$44, 2, FALSE)</f>
        <v>0</v>
      </c>
      <c r="J44" s="9">
        <f>VLOOKUP(E44,'LOOK UP'!$A$1:$B$44, 2, FALSE)</f>
        <v>0</v>
      </c>
      <c r="K44" s="9">
        <f>VLOOKUP(F44,'LOOK UP'!$A$1:$B$44, 2, FALSE)</f>
        <v>0</v>
      </c>
      <c r="L44" s="9">
        <f>VLOOKUP(G44,'LOOK UP'!$A$1:$B$44, 2, FALSE)</f>
        <v>0</v>
      </c>
      <c r="M44" s="22">
        <f>VLOOKUP(H44,'LOOK UP'!$A$1:$B$44, 2, FALSE)</f>
        <v>0</v>
      </c>
      <c r="N44" s="17">
        <f t="shared" si="0"/>
        <v>0</v>
      </c>
      <c r="O44" s="49">
        <f t="shared" si="1"/>
        <v>0</v>
      </c>
    </row>
    <row r="45" spans="1:15">
      <c r="A45" s="6">
        <v>38</v>
      </c>
      <c r="B45" s="17"/>
      <c r="C45" s="8"/>
      <c r="D45" s="14"/>
      <c r="E45" s="2"/>
      <c r="F45" s="2"/>
      <c r="G45" s="2"/>
      <c r="H45" s="8"/>
      <c r="I45" s="18">
        <f>VLOOKUP(D45,'LOOK UP'!$A$1:$B$44, 2, FALSE)</f>
        <v>0</v>
      </c>
      <c r="J45" s="9">
        <f>VLOOKUP(E45,'LOOK UP'!$A$1:$B$44, 2, FALSE)</f>
        <v>0</v>
      </c>
      <c r="K45" s="9">
        <f>VLOOKUP(F45,'LOOK UP'!$A$1:$B$44, 2, FALSE)</f>
        <v>0</v>
      </c>
      <c r="L45" s="9">
        <f>VLOOKUP(G45,'LOOK UP'!$A$1:$B$44, 2, FALSE)</f>
        <v>0</v>
      </c>
      <c r="M45" s="22">
        <f>VLOOKUP(H45,'LOOK UP'!$A$1:$B$44, 2, FALSE)</f>
        <v>0</v>
      </c>
      <c r="N45" s="17">
        <f t="shared" si="0"/>
        <v>0</v>
      </c>
      <c r="O45" s="49">
        <f t="shared" si="1"/>
        <v>0</v>
      </c>
    </row>
    <row r="46" spans="1:15">
      <c r="A46" s="6">
        <v>39</v>
      </c>
      <c r="B46" s="17"/>
      <c r="C46" s="8"/>
      <c r="D46" s="14"/>
      <c r="E46" s="2"/>
      <c r="F46" s="2"/>
      <c r="G46" s="2"/>
      <c r="H46" s="8"/>
      <c r="I46" s="18">
        <f>VLOOKUP(D46,'LOOK UP'!$A$1:$B$44, 2, FALSE)</f>
        <v>0</v>
      </c>
      <c r="J46" s="9">
        <f>VLOOKUP(E46,'LOOK UP'!$A$1:$B$44, 2, FALSE)</f>
        <v>0</v>
      </c>
      <c r="K46" s="9">
        <f>VLOOKUP(F46,'LOOK UP'!$A$1:$B$44, 2, FALSE)</f>
        <v>0</v>
      </c>
      <c r="L46" s="9">
        <f>VLOOKUP(G46,'LOOK UP'!$A$1:$B$44, 2, FALSE)</f>
        <v>0</v>
      </c>
      <c r="M46" s="22">
        <f>VLOOKUP(H46,'LOOK UP'!$A$1:$B$44, 2, FALSE)</f>
        <v>0</v>
      </c>
      <c r="N46" s="17">
        <f t="shared" si="0"/>
        <v>0</v>
      </c>
      <c r="O46" s="49">
        <f t="shared" si="1"/>
        <v>0</v>
      </c>
    </row>
    <row r="47" spans="1:15" ht="16.149999999999999" thickBot="1">
      <c r="A47" s="6">
        <v>40</v>
      </c>
      <c r="B47" s="17"/>
      <c r="C47" s="8"/>
      <c r="D47" s="14"/>
      <c r="E47" s="16"/>
      <c r="F47" s="16"/>
      <c r="G47" s="2"/>
      <c r="H47" s="8"/>
      <c r="I47" s="18">
        <f>VLOOKUP(D47,'LOOK UP'!$A$1:$B$44, 2, FALSE)</f>
        <v>0</v>
      </c>
      <c r="J47" s="9">
        <f>VLOOKUP(E47,'LOOK UP'!$A$1:$B$44, 2, FALSE)</f>
        <v>0</v>
      </c>
      <c r="K47" s="9">
        <f>VLOOKUP(F47,'LOOK UP'!$A$1:$B$44, 2, FALSE)</f>
        <v>0</v>
      </c>
      <c r="L47" s="9">
        <f>VLOOKUP(G47,'LOOK UP'!$A$1:$B$44, 2, FALSE)</f>
        <v>0</v>
      </c>
      <c r="M47" s="22">
        <f>VLOOKUP(H47,'LOOK UP'!$A$1:$B$44, 2, FALSE)</f>
        <v>0</v>
      </c>
      <c r="N47" s="17">
        <f t="shared" si="0"/>
        <v>0</v>
      </c>
      <c r="O47" s="49">
        <f t="shared" si="1"/>
        <v>0</v>
      </c>
    </row>
  </sheetData>
  <sortState xmlns:xlrd2="http://schemas.microsoft.com/office/spreadsheetml/2017/richdata2" ref="B8:O19">
    <sortCondition descending="1" ref="O8:O19"/>
  </sortState>
  <mergeCells count="3">
    <mergeCell ref="C1:C4"/>
    <mergeCell ref="A5:C6"/>
    <mergeCell ref="D1:M4"/>
  </mergeCells>
  <pageMargins left="0.7" right="0.7" top="0.75" bottom="0.75" header="0.3" footer="0.3"/>
  <pageSetup paperSize="9" scale="65" fitToHeight="0" orientation="landscape" horizontalDpi="300" verticalDpi="3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CFB5CC1AE3E4AAF8F4AC88004D562" ma:contentTypeVersion="1341" ma:contentTypeDescription="Create a new document." ma:contentTypeScope="" ma:versionID="f95f2eb69a95051357068f39457cc0d6">
  <xsd:schema xmlns:xsd="http://www.w3.org/2001/XMLSchema" xmlns:xs="http://www.w3.org/2001/XMLSchema" xmlns:p="http://schemas.microsoft.com/office/2006/metadata/properties" xmlns:ns2="846dfa46-0875-46aa-b442-521457251285" xmlns:ns3="a80f0f2a-82ee-4487-a09b-77150e5eecf1" targetNamespace="http://schemas.microsoft.com/office/2006/metadata/properties" ma:root="true" ma:fieldsID="94493bd2fe37f6420faa43ed723204a5" ns2:_="" ns3:_="">
    <xsd:import namespace="846dfa46-0875-46aa-b442-521457251285"/>
    <xsd:import namespace="a80f0f2a-82ee-4487-a09b-77150e5eecf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dfa46-0875-46aa-b442-52145725128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d5d8fcc9-6181-4fb4-9ec7-2e62b0295483}" ma:internalName="TaxCatchAll" ma:showField="CatchAllData" ma:web="846dfa46-0875-46aa-b442-521457251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f0f2a-82ee-4487-a09b-77150e5ee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6bd7a86-3cfd-433b-a863-5099381b31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46dfa46-0875-46aa-b442-521457251285">NRUMYWKEWYXS-1537462846-612336</_dlc_DocId>
    <_dlc_DocIdUrl xmlns="846dfa46-0875-46aa-b442-521457251285">
      <Url>https://scottishcycling.sharepoint.com/sites/SC-Shared-Docs/_layouts/15/DocIdRedir.aspx?ID=NRUMYWKEWYXS-1537462846-612336</Url>
      <Description>NRUMYWKEWYXS-1537462846-612336</Description>
    </_dlc_DocIdUrl>
    <lcf76f155ced4ddcb4097134ff3c332f xmlns="a80f0f2a-82ee-4487-a09b-77150e5eecf1">
      <Terms xmlns="http://schemas.microsoft.com/office/infopath/2007/PartnerControls"/>
    </lcf76f155ced4ddcb4097134ff3c332f>
    <TaxCatchAll xmlns="846dfa46-0875-46aa-b442-521457251285" xsi:nil="true"/>
    <SharedWithUsers xmlns="846dfa46-0875-46aa-b442-521457251285">
      <UserInfo>
        <DisplayName>Alex Marr</DisplayName>
        <AccountId>454</AccountId>
        <AccountType/>
      </UserInfo>
      <UserInfo>
        <DisplayName>Lucy Grant</DisplayName>
        <AccountId>1122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2214513-A35F-4FA9-AD50-2B0273BDE18C}"/>
</file>

<file path=customXml/itemProps2.xml><?xml version="1.0" encoding="utf-8"?>
<ds:datastoreItem xmlns:ds="http://schemas.openxmlformats.org/officeDocument/2006/customXml" ds:itemID="{9A2248F9-7354-405E-8FAB-362BD9F74409}"/>
</file>

<file path=customXml/itemProps3.xml><?xml version="1.0" encoding="utf-8"?>
<ds:datastoreItem xmlns:ds="http://schemas.openxmlformats.org/officeDocument/2006/customXml" ds:itemID="{53A50C3C-BA89-439D-92F4-C4E25589FF59}"/>
</file>

<file path=customXml/itemProps4.xml><?xml version="1.0" encoding="utf-8"?>
<ds:datastoreItem xmlns:ds="http://schemas.openxmlformats.org/officeDocument/2006/customXml" ds:itemID="{6F42E336-3EDC-4185-B5E9-C277173B6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Timing</dc:creator>
  <cp:keywords/>
  <dc:description/>
  <cp:lastModifiedBy>Sophie Thomas</cp:lastModifiedBy>
  <cp:revision/>
  <dcterms:created xsi:type="dcterms:W3CDTF">2014-03-19T16:15:00Z</dcterms:created>
  <dcterms:modified xsi:type="dcterms:W3CDTF">2026-07-26T15:45:08Z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0x010100C3CCFB5CC1AE3E4AAF8F4AC88004D562</vt:lpwstr>
  </property>
  <property fmtid="{D5CDD505-2E9C-101B-9397-08002B2CF9AE}" pid="3" name="Order">
    <vt:r8>27417600</vt:r8>
  </property>
  <property fmtid="{D5CDD505-2E9C-101B-9397-08002B2CF9AE}" pid="4" name="_dlc_DocIdItemGuid">
    <vt:lpwstr>2c0f680a-ec6e-473a-a49b-78e9d8760d50</vt:lpwstr>
  </property>
  <property fmtid="{D5CDD505-2E9C-101B-9397-08002B2CF9AE}" pid="5" name="MediaServiceImageTags">
    <vt:lpwstr/>
  </property>
</Properties>
</file>